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PC\Accounts\2018-19\"/>
    </mc:Choice>
  </mc:AlternateContent>
  <bookViews>
    <workbookView xWindow="0" yWindow="0" windowWidth="20490" windowHeight="6855" activeTab="1"/>
  </bookViews>
  <sheets>
    <sheet name="Analysis" sheetId="1" r:id="rId1"/>
    <sheet name="Budget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44" i="1" l="1"/>
  <c r="F40" i="1"/>
  <c r="H40" i="1"/>
  <c r="I40" i="1"/>
  <c r="J40" i="1"/>
  <c r="K40" i="1"/>
  <c r="H42" i="1" s="1"/>
  <c r="L40" i="1"/>
  <c r="M40" i="1"/>
  <c r="N40" i="1"/>
  <c r="O40" i="1"/>
  <c r="P40" i="1"/>
  <c r="Q40" i="1"/>
  <c r="E40" i="1"/>
  <c r="C34" i="2" l="1"/>
  <c r="H36" i="1" l="1"/>
  <c r="D46" i="2" l="1"/>
  <c r="Q23" i="1"/>
  <c r="L23" i="1"/>
  <c r="C5" i="2" l="1"/>
  <c r="C13" i="2"/>
  <c r="I37" i="2"/>
  <c r="I41" i="2" s="1"/>
  <c r="M13" i="1"/>
  <c r="L13" i="1"/>
  <c r="I11" i="3" l="1"/>
  <c r="I15" i="3" s="1"/>
  <c r="C7" i="3"/>
  <c r="C8" i="3" l="1"/>
  <c r="C9" i="3" s="1"/>
  <c r="D18" i="2"/>
  <c r="C10" i="2" l="1"/>
  <c r="D10" i="2" s="1"/>
  <c r="E48" i="1"/>
  <c r="C32" i="2" s="1"/>
  <c r="B6" i="2"/>
  <c r="B20" i="2" s="1"/>
  <c r="C11" i="2"/>
  <c r="D11" i="2" s="1"/>
  <c r="C7" i="2"/>
  <c r="D7" i="2" s="1"/>
  <c r="C8" i="2"/>
  <c r="D8" i="2" s="1"/>
  <c r="C6" i="2"/>
  <c r="D6" i="2" s="1"/>
  <c r="C12" i="2"/>
  <c r="D12" i="2" s="1"/>
  <c r="C9" i="2"/>
  <c r="D9" i="2" s="1"/>
  <c r="D5" i="2"/>
  <c r="D13" i="2"/>
  <c r="D15" i="2"/>
  <c r="D16" i="2"/>
  <c r="D17" i="2"/>
  <c r="D19" i="2"/>
  <c r="C20" i="2" l="1"/>
  <c r="D20" i="2" s="1"/>
  <c r="B26" i="2"/>
  <c r="C33" i="2" s="1"/>
  <c r="C26" i="2"/>
  <c r="D26" i="2"/>
  <c r="C35" i="2" l="1"/>
</calcChain>
</file>

<file path=xl/sharedStrings.xml><?xml version="1.0" encoding="utf-8"?>
<sst xmlns="http://schemas.openxmlformats.org/spreadsheetml/2006/main" count="125" uniqueCount="73">
  <si>
    <t>Wickenby Parish Council</t>
  </si>
  <si>
    <t>Expenditure</t>
  </si>
  <si>
    <t>Date</t>
  </si>
  <si>
    <t>Chq No.</t>
  </si>
  <si>
    <t>Details</t>
  </si>
  <si>
    <t>Gross</t>
  </si>
  <si>
    <t>VAT</t>
  </si>
  <si>
    <t xml:space="preserve">Telephone </t>
  </si>
  <si>
    <t>Subscriptions</t>
  </si>
  <si>
    <t>Stationery</t>
  </si>
  <si>
    <t>Mileage</t>
  </si>
  <si>
    <t>Insurance</t>
  </si>
  <si>
    <t>Sec. 137</t>
  </si>
  <si>
    <t>Audit Fees</t>
  </si>
  <si>
    <t>Training</t>
  </si>
  <si>
    <t>Maintenance</t>
  </si>
  <si>
    <t>Broadband</t>
  </si>
  <si>
    <t>Mrs L Richardson</t>
  </si>
  <si>
    <t>LALC</t>
  </si>
  <si>
    <t>Income</t>
  </si>
  <si>
    <t>WLDC - Precept</t>
  </si>
  <si>
    <t>Detail</t>
  </si>
  <si>
    <t>Budget used</t>
  </si>
  <si>
    <t>Budget</t>
  </si>
  <si>
    <t>Telephone/Broadband</t>
  </si>
  <si>
    <t>Section 137</t>
  </si>
  <si>
    <t>Room Hire</t>
  </si>
  <si>
    <t>Entertainment Fund</t>
  </si>
  <si>
    <t>Election Costs</t>
  </si>
  <si>
    <t>Miscellaneous</t>
  </si>
  <si>
    <t>Precept</t>
  </si>
  <si>
    <t>Opening Balance</t>
  </si>
  <si>
    <t>Less: Expenditure</t>
  </si>
  <si>
    <t>Postage</t>
  </si>
  <si>
    <t>PAYE</t>
  </si>
  <si>
    <t>Came &amp; Company</t>
  </si>
  <si>
    <t>Notes</t>
  </si>
  <si>
    <t>Surpluss</t>
  </si>
  <si>
    <t>Staionery &amp; Postage</t>
  </si>
  <si>
    <t>Assets</t>
  </si>
  <si>
    <t>SO</t>
  </si>
  <si>
    <t>Earmarked Reserves</t>
  </si>
  <si>
    <t>- Maintenance</t>
  </si>
  <si>
    <t>Village</t>
  </si>
  <si>
    <t>Bank Credit</t>
  </si>
  <si>
    <t>Less: Cheques o/s</t>
  </si>
  <si>
    <t>Bank Reconciliation @ 31st March 2018</t>
  </si>
  <si>
    <t>Bank reconciliation @ 31.03.2018</t>
  </si>
  <si>
    <t>Balance per b/s as at 31.03.2018</t>
  </si>
  <si>
    <t xml:space="preserve">to date </t>
  </si>
  <si>
    <t>2018/19</t>
  </si>
  <si>
    <t>Cllr M.J. Gill-Stafford</t>
  </si>
  <si>
    <t>Mrs B Solly</t>
  </si>
  <si>
    <t>Salary</t>
  </si>
  <si>
    <t>Opening Balance  @ 01.04.2018</t>
  </si>
  <si>
    <t>Closing Balance</t>
  </si>
  <si>
    <t>2018/19 Accounts Analysis</t>
  </si>
  <si>
    <t>2018/19 Budget Analysis</t>
  </si>
  <si>
    <t>VOID</t>
  </si>
  <si>
    <t>RBL</t>
  </si>
  <si>
    <t>M J Gill Stafford</t>
  </si>
  <si>
    <t>LGS</t>
  </si>
  <si>
    <t>Reserves</t>
  </si>
  <si>
    <t>Opening</t>
  </si>
  <si>
    <t>Spent Over</t>
  </si>
  <si>
    <t>Closing</t>
  </si>
  <si>
    <t>Master Smith</t>
  </si>
  <si>
    <t>Timpsons Signs</t>
  </si>
  <si>
    <t>Clerks Back Pay</t>
  </si>
  <si>
    <t>Salaries</t>
  </si>
  <si>
    <t>M.J. Gill-Stafford</t>
  </si>
  <si>
    <t>Bank reconciliation @ 31/03/2019</t>
  </si>
  <si>
    <t>Balance per b/s as at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</si>
</sst>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-809]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Font="1"/>
    <xf numFmtId="0" fontId="3" fillId="0" borderId="0" xfId="0" applyFont="1"/>
    <xf numFmtId="2" fontId="3" fillId="0" borderId="1" xfId="0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5" fillId="0" borderId="0" xfId="1" applyNumberFormat="1"/>
    <xf numFmtId="164" fontId="5" fillId="0" borderId="0" xfId="1"/>
    <xf numFmtId="164" fontId="5" fillId="0" borderId="0" xfId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5" fillId="0" borderId="2" xfId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5" fillId="0" borderId="0" xfId="1" applyFont="1"/>
    <xf numFmtId="165" fontId="5" fillId="0" borderId="0" xfId="1" applyNumberFormat="1" applyFont="1"/>
    <xf numFmtId="165" fontId="7" fillId="0" borderId="0" xfId="1" applyNumberFormat="1" applyFont="1"/>
    <xf numFmtId="165" fontId="5" fillId="0" borderId="2" xfId="1" applyNumberFormat="1" applyFont="1" applyBorder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2" fontId="9" fillId="0" borderId="3" xfId="0" applyNumberFormat="1" applyFont="1" applyBorder="1"/>
    <xf numFmtId="0" fontId="4" fillId="0" borderId="0" xfId="0" applyFont="1"/>
    <xf numFmtId="2" fontId="0" fillId="0" borderId="3" xfId="0" applyNumberFormat="1" applyBorder="1"/>
    <xf numFmtId="2" fontId="0" fillId="2" borderId="0" xfId="0" applyNumberFormat="1" applyFont="1" applyFill="1"/>
    <xf numFmtId="2" fontId="4" fillId="0" borderId="0" xfId="0" applyNumberFormat="1" applyFont="1"/>
    <xf numFmtId="2" fontId="4" fillId="0" borderId="3" xfId="0" applyNumberFormat="1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49" fontId="6" fillId="0" borderId="0" xfId="1" applyNumberFormat="1" applyFont="1"/>
    <xf numFmtId="165" fontId="5" fillId="0" borderId="4" xfId="1" applyNumberFormat="1" applyFont="1" applyBorder="1"/>
    <xf numFmtId="0" fontId="10" fillId="0" borderId="1" xfId="0" applyFont="1" applyBorder="1"/>
    <xf numFmtId="14" fontId="0" fillId="0" borderId="0" xfId="0" applyNumberFormat="1"/>
    <xf numFmtId="0" fontId="0" fillId="0" borderId="0" xfId="0" applyFont="1" applyAlignment="1">
      <alignment horizontal="left"/>
    </xf>
    <xf numFmtId="164" fontId="5" fillId="0" borderId="0" xfId="1" applyAlignment="1">
      <alignment horizontal="center"/>
    </xf>
    <xf numFmtId="164" fontId="12" fillId="0" borderId="0" xfId="1" applyFont="1" applyAlignment="1">
      <alignment horizontal="center"/>
    </xf>
    <xf numFmtId="0" fontId="11" fillId="0" borderId="0" xfId="0" applyFont="1"/>
    <xf numFmtId="2" fontId="0" fillId="0" borderId="4" xfId="0" applyNumberFormat="1" applyFont="1" applyBorder="1"/>
    <xf numFmtId="2" fontId="11" fillId="0" borderId="4" xfId="0" applyNumberFormat="1" applyFont="1" applyBorder="1"/>
    <xf numFmtId="49" fontId="0" fillId="0" borderId="0" xfId="0" applyNumberFormat="1"/>
    <xf numFmtId="2" fontId="0" fillId="0" borderId="5" xfId="0" applyNumberFormat="1" applyBorder="1"/>
    <xf numFmtId="2" fontId="0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13" fillId="0" borderId="4" xfId="0" applyFont="1" applyBorder="1"/>
    <xf numFmtId="0" fontId="0" fillId="0" borderId="4" xfId="0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4" fillId="0" borderId="0" xfId="0" applyFont="1"/>
    <xf numFmtId="14" fontId="14" fillId="0" borderId="0" xfId="0" applyNumberFormat="1" applyFont="1"/>
    <xf numFmtId="0" fontId="14" fillId="0" borderId="0" xfId="0" applyFont="1" applyAlignment="1">
      <alignment horizontal="left"/>
    </xf>
    <xf numFmtId="2" fontId="14" fillId="0" borderId="0" xfId="0" applyNumberFormat="1" applyFont="1"/>
    <xf numFmtId="2" fontId="15" fillId="0" borderId="0" xfId="0" applyNumberFormat="1" applyFont="1"/>
    <xf numFmtId="0" fontId="0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/>
    <xf numFmtId="165" fontId="0" fillId="0" borderId="0" xfId="0" applyNumberFormat="1"/>
    <xf numFmtId="0" fontId="16" fillId="0" borderId="0" xfId="0" applyFont="1" applyAlignment="1">
      <alignment horizontal="center"/>
    </xf>
    <xf numFmtId="14" fontId="1" fillId="0" borderId="0" xfId="0" applyNumberFormat="1" applyFont="1"/>
    <xf numFmtId="14" fontId="14" fillId="0" borderId="0" xfId="0" applyNumberFormat="1" applyFont="1" applyBorder="1"/>
    <xf numFmtId="0" fontId="1" fillId="0" borderId="0" xfId="0" applyFont="1"/>
    <xf numFmtId="2" fontId="17" fillId="0" borderId="0" xfId="0" applyNumberFormat="1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B20" workbookViewId="0">
      <selection activeCell="K31" sqref="K31"/>
    </sheetView>
  </sheetViews>
  <sheetFormatPr defaultRowHeight="15" x14ac:dyDescent="0.25"/>
  <cols>
    <col min="1" max="1" width="2.7109375" customWidth="1"/>
    <col min="2" max="2" width="10.85546875" customWidth="1"/>
    <col min="3" max="3" width="8.28515625" customWidth="1"/>
    <col min="4" max="4" width="27.140625" bestFit="1" customWidth="1"/>
    <col min="7" max="7" width="2.85546875" customWidth="1"/>
    <col min="8" max="8" width="10.42578125" customWidth="1"/>
    <col min="9" max="9" width="11.28515625" bestFit="1" customWidth="1"/>
    <col min="10" max="10" width="13.5703125" customWidth="1"/>
    <col min="14" max="14" width="9.85546875" bestFit="1" customWidth="1"/>
    <col min="16" max="16" width="10.5703125" bestFit="1" customWidth="1"/>
    <col min="17" max="17" width="12.7109375" bestFit="1" customWidth="1"/>
  </cols>
  <sheetData>
    <row r="1" spans="1:17" x14ac:dyDescent="0.25">
      <c r="B1" s="1" t="s">
        <v>0</v>
      </c>
      <c r="C1" s="2"/>
      <c r="J1" s="1" t="s">
        <v>56</v>
      </c>
    </row>
    <row r="2" spans="1:17" x14ac:dyDescent="0.25">
      <c r="B2" s="1"/>
      <c r="C2" s="2"/>
      <c r="E2" s="1"/>
    </row>
    <row r="3" spans="1:17" x14ac:dyDescent="0.25">
      <c r="B3" s="1" t="s">
        <v>1</v>
      </c>
      <c r="C3" s="2"/>
    </row>
    <row r="4" spans="1:17" x14ac:dyDescent="0.25">
      <c r="C4" s="2"/>
    </row>
    <row r="5" spans="1:17" x14ac:dyDescent="0.25">
      <c r="A5" s="3"/>
      <c r="B5" s="3" t="s">
        <v>2</v>
      </c>
      <c r="C5" s="4" t="s">
        <v>3</v>
      </c>
      <c r="D5" s="47" t="s">
        <v>4</v>
      </c>
      <c r="E5" s="47" t="s">
        <v>5</v>
      </c>
      <c r="F5" s="47" t="s">
        <v>6</v>
      </c>
      <c r="G5" s="47"/>
      <c r="H5" s="47" t="s">
        <v>34</v>
      </c>
      <c r="I5" s="47" t="s">
        <v>7</v>
      </c>
      <c r="J5" s="47" t="s">
        <v>8</v>
      </c>
      <c r="K5" s="47" t="s">
        <v>9</v>
      </c>
      <c r="L5" s="47" t="s">
        <v>33</v>
      </c>
      <c r="M5" s="47" t="s">
        <v>10</v>
      </c>
      <c r="N5" s="47" t="s">
        <v>11</v>
      </c>
      <c r="O5" s="47" t="s">
        <v>12</v>
      </c>
      <c r="P5" s="47" t="s">
        <v>13</v>
      </c>
      <c r="Q5" s="47" t="s">
        <v>43</v>
      </c>
    </row>
    <row r="6" spans="1:17" x14ac:dyDescent="0.25">
      <c r="A6" s="48"/>
      <c r="B6" s="48"/>
      <c r="C6" s="51"/>
      <c r="D6" s="48"/>
      <c r="E6" s="48"/>
      <c r="F6" s="48"/>
      <c r="G6" s="48"/>
      <c r="H6" s="49" t="s">
        <v>53</v>
      </c>
      <c r="I6" s="49" t="s">
        <v>16</v>
      </c>
      <c r="J6" s="48"/>
      <c r="K6" s="48"/>
      <c r="L6" s="48"/>
      <c r="M6" s="48"/>
      <c r="N6" s="48"/>
      <c r="O6" s="48"/>
      <c r="P6" s="48"/>
      <c r="Q6" s="50" t="s">
        <v>15</v>
      </c>
    </row>
    <row r="7" spans="1:17" s="5" customFormat="1" x14ac:dyDescent="0.25">
      <c r="A7" s="61"/>
      <c r="B7" s="69">
        <v>43200</v>
      </c>
      <c r="C7" s="62" t="s">
        <v>40</v>
      </c>
      <c r="D7" s="61" t="s">
        <v>17</v>
      </c>
      <c r="E7" s="63">
        <v>123.1</v>
      </c>
      <c r="F7" s="63">
        <v>0</v>
      </c>
      <c r="G7" s="63"/>
      <c r="H7" s="64">
        <v>118.3</v>
      </c>
      <c r="I7" s="64">
        <v>3</v>
      </c>
      <c r="J7" s="63"/>
      <c r="K7" s="63"/>
      <c r="L7" s="63"/>
      <c r="M7" s="63">
        <v>1.8</v>
      </c>
      <c r="N7" s="61"/>
      <c r="O7" s="61"/>
      <c r="P7" s="61"/>
      <c r="Q7" s="61"/>
    </row>
    <row r="8" spans="1:17" s="54" customFormat="1" x14ac:dyDescent="0.25">
      <c r="B8" s="55">
        <v>43223</v>
      </c>
      <c r="C8" s="56">
        <v>380</v>
      </c>
      <c r="D8" s="54" t="s">
        <v>35</v>
      </c>
      <c r="E8" s="57">
        <v>300</v>
      </c>
      <c r="F8" s="57">
        <v>0</v>
      </c>
      <c r="G8" s="57"/>
      <c r="H8" s="52"/>
      <c r="I8" s="52"/>
      <c r="J8" s="57"/>
      <c r="K8" s="57"/>
      <c r="L8" s="57"/>
      <c r="M8" s="57"/>
      <c r="N8" s="57">
        <v>300</v>
      </c>
      <c r="O8" s="57"/>
      <c r="P8" s="57"/>
      <c r="Q8" s="58"/>
    </row>
    <row r="9" spans="1:17" s="54" customFormat="1" x14ac:dyDescent="0.25">
      <c r="B9" s="55">
        <v>43223</v>
      </c>
      <c r="C9" s="56">
        <v>381</v>
      </c>
      <c r="D9" s="54" t="s">
        <v>51</v>
      </c>
      <c r="E9" s="57">
        <v>10</v>
      </c>
      <c r="F9" s="57">
        <v>0</v>
      </c>
      <c r="G9" s="57"/>
      <c r="H9" s="52"/>
      <c r="I9" s="52"/>
      <c r="J9" s="57"/>
      <c r="K9" s="57">
        <v>10</v>
      </c>
      <c r="L9" s="57"/>
      <c r="M9" s="57"/>
      <c r="N9" s="57"/>
      <c r="O9" s="57"/>
      <c r="P9" s="57"/>
      <c r="Q9" s="58"/>
    </row>
    <row r="10" spans="1:17" s="54" customFormat="1" x14ac:dyDescent="0.25">
      <c r="B10" s="55">
        <v>43223</v>
      </c>
      <c r="C10" s="56">
        <v>382</v>
      </c>
      <c r="D10" s="54" t="s">
        <v>58</v>
      </c>
      <c r="E10" s="57"/>
      <c r="F10" s="57"/>
      <c r="G10" s="57"/>
      <c r="H10" s="52"/>
      <c r="I10" s="52"/>
      <c r="J10" s="57"/>
      <c r="K10" s="57"/>
      <c r="L10" s="57"/>
      <c r="M10" s="57"/>
      <c r="N10" s="57"/>
      <c r="O10" s="57"/>
      <c r="P10" s="57"/>
      <c r="Q10" s="58"/>
    </row>
    <row r="11" spans="1:17" s="54" customFormat="1" x14ac:dyDescent="0.25">
      <c r="B11" s="55">
        <v>43223</v>
      </c>
      <c r="C11" s="56">
        <v>383</v>
      </c>
      <c r="D11" s="54" t="s">
        <v>18</v>
      </c>
      <c r="E11" s="57">
        <v>88.22</v>
      </c>
      <c r="F11" s="57">
        <v>14.7</v>
      </c>
      <c r="G11" s="57"/>
      <c r="H11" s="52"/>
      <c r="I11" s="52"/>
      <c r="J11" s="57">
        <v>73.52</v>
      </c>
      <c r="K11" s="57"/>
      <c r="L11" s="57"/>
      <c r="M11" s="57"/>
      <c r="N11" s="57"/>
      <c r="O11" s="57"/>
      <c r="P11" s="57"/>
      <c r="Q11" s="58"/>
    </row>
    <row r="12" spans="1:17" s="54" customFormat="1" x14ac:dyDescent="0.25">
      <c r="B12" s="55">
        <v>43230</v>
      </c>
      <c r="C12" s="56" t="s">
        <v>40</v>
      </c>
      <c r="D12" s="54" t="s">
        <v>17</v>
      </c>
      <c r="E12" s="57">
        <v>123.1</v>
      </c>
      <c r="F12" s="57">
        <v>0</v>
      </c>
      <c r="G12" s="57"/>
      <c r="H12" s="53">
        <v>118.3</v>
      </c>
      <c r="I12" s="53">
        <v>3</v>
      </c>
      <c r="J12" s="57"/>
      <c r="K12" s="57"/>
      <c r="L12" s="57"/>
      <c r="M12" s="57">
        <v>1.8</v>
      </c>
      <c r="N12" s="57"/>
      <c r="O12" s="57"/>
      <c r="P12" s="57"/>
      <c r="Q12" s="57"/>
    </row>
    <row r="13" spans="1:17" s="54" customFormat="1" x14ac:dyDescent="0.25">
      <c r="B13" s="55">
        <v>43258</v>
      </c>
      <c r="C13" s="56">
        <v>384</v>
      </c>
      <c r="D13" s="54" t="s">
        <v>17</v>
      </c>
      <c r="E13" s="57">
        <v>55.77</v>
      </c>
      <c r="F13" s="57">
        <v>0</v>
      </c>
      <c r="G13" s="57"/>
      <c r="H13" s="53"/>
      <c r="I13" s="53"/>
      <c r="J13" s="57">
        <v>35</v>
      </c>
      <c r="K13" s="57"/>
      <c r="L13" s="57">
        <f>6.96+2.11</f>
        <v>9.07</v>
      </c>
      <c r="M13" s="57">
        <f>8.1+3.6</f>
        <v>11.7</v>
      </c>
      <c r="N13" s="57"/>
      <c r="O13" s="57"/>
      <c r="P13" s="57"/>
      <c r="Q13" s="57"/>
    </row>
    <row r="14" spans="1:17" s="54" customFormat="1" x14ac:dyDescent="0.25">
      <c r="B14" s="55">
        <v>43258</v>
      </c>
      <c r="C14" s="56">
        <v>385</v>
      </c>
      <c r="D14" s="54" t="s">
        <v>52</v>
      </c>
      <c r="E14" s="57">
        <v>30</v>
      </c>
      <c r="F14" s="57">
        <v>0</v>
      </c>
      <c r="G14" s="57"/>
      <c r="H14" s="53"/>
      <c r="I14" s="53"/>
      <c r="J14" s="57"/>
      <c r="K14" s="57"/>
      <c r="L14" s="57"/>
      <c r="M14" s="57"/>
      <c r="N14" s="57"/>
      <c r="O14" s="57"/>
      <c r="P14" s="57">
        <v>30</v>
      </c>
      <c r="Q14" s="57"/>
    </row>
    <row r="15" spans="1:17" s="54" customFormat="1" x14ac:dyDescent="0.25">
      <c r="B15" s="55">
        <v>43261</v>
      </c>
      <c r="C15" s="56" t="s">
        <v>40</v>
      </c>
      <c r="D15" s="54" t="s">
        <v>17</v>
      </c>
      <c r="E15" s="57">
        <v>123.1</v>
      </c>
      <c r="F15" s="57">
        <v>0</v>
      </c>
      <c r="G15" s="57"/>
      <c r="H15" s="53">
        <v>118.3</v>
      </c>
      <c r="I15" s="53">
        <v>3</v>
      </c>
      <c r="J15" s="57"/>
      <c r="K15" s="57"/>
      <c r="L15" s="57"/>
      <c r="M15" s="57">
        <v>1.8</v>
      </c>
      <c r="N15" s="57"/>
      <c r="O15" s="57"/>
      <c r="P15" s="57"/>
      <c r="Q15" s="57"/>
    </row>
    <row r="16" spans="1:17" s="5" customFormat="1" x14ac:dyDescent="0.25">
      <c r="B16" s="55">
        <v>43291</v>
      </c>
      <c r="C16" s="38" t="s">
        <v>40</v>
      </c>
      <c r="D16" s="54" t="s">
        <v>17</v>
      </c>
      <c r="E16" s="6">
        <v>123.1</v>
      </c>
      <c r="F16" s="6">
        <v>0</v>
      </c>
      <c r="G16" s="6"/>
      <c r="H16" s="53">
        <v>118.3</v>
      </c>
      <c r="I16" s="53">
        <v>3</v>
      </c>
      <c r="J16" s="6"/>
      <c r="K16" s="6"/>
      <c r="L16" s="6"/>
      <c r="M16" s="6">
        <v>1.8</v>
      </c>
      <c r="N16" s="6"/>
      <c r="O16" s="6"/>
      <c r="P16" s="6"/>
      <c r="Q16" s="6"/>
    </row>
    <row r="17" spans="2:17" s="5" customFormat="1" x14ac:dyDescent="0.25">
      <c r="B17" s="55">
        <v>43322</v>
      </c>
      <c r="C17" s="38" t="s">
        <v>40</v>
      </c>
      <c r="D17" s="54" t="s">
        <v>17</v>
      </c>
      <c r="E17" s="6">
        <v>123.1</v>
      </c>
      <c r="F17" s="6">
        <v>0</v>
      </c>
      <c r="G17" s="6"/>
      <c r="H17" s="53">
        <v>118.3</v>
      </c>
      <c r="I17" s="53">
        <v>3</v>
      </c>
      <c r="J17" s="6"/>
      <c r="K17" s="6"/>
      <c r="L17" s="6"/>
      <c r="M17" s="6">
        <v>1.8</v>
      </c>
      <c r="N17" s="6"/>
      <c r="O17" s="6"/>
      <c r="P17" s="6"/>
      <c r="Q17" s="6"/>
    </row>
    <row r="18" spans="2:17" s="5" customFormat="1" x14ac:dyDescent="0.25">
      <c r="B18" s="55">
        <v>43316</v>
      </c>
      <c r="C18" s="38">
        <v>387</v>
      </c>
      <c r="D18" s="54" t="s">
        <v>66</v>
      </c>
      <c r="E18" s="6">
        <v>40.700000000000003</v>
      </c>
      <c r="F18" s="6"/>
      <c r="G18" s="6"/>
      <c r="H18" s="53">
        <v>40.700000000000003</v>
      </c>
      <c r="I18" s="53"/>
      <c r="J18" s="6"/>
      <c r="K18" s="6"/>
      <c r="L18" s="6"/>
      <c r="M18" s="6"/>
      <c r="N18" s="6"/>
      <c r="O18" s="6"/>
      <c r="P18" s="6"/>
      <c r="Q18" s="6"/>
    </row>
    <row r="19" spans="2:17" s="5" customFormat="1" x14ac:dyDescent="0.25">
      <c r="B19" s="55">
        <v>43340</v>
      </c>
      <c r="C19" s="38">
        <v>388</v>
      </c>
      <c r="D19" s="54" t="s">
        <v>59</v>
      </c>
      <c r="E19" s="6">
        <v>50</v>
      </c>
      <c r="F19" s="6">
        <v>0</v>
      </c>
      <c r="G19" s="6"/>
      <c r="H19" s="53"/>
      <c r="I19" s="53"/>
      <c r="J19" s="6"/>
      <c r="K19" s="6"/>
      <c r="L19" s="6"/>
      <c r="M19" s="6"/>
      <c r="N19" s="6"/>
      <c r="O19" s="6">
        <v>50</v>
      </c>
      <c r="P19" s="6"/>
      <c r="Q19" s="6"/>
    </row>
    <row r="20" spans="2:17" s="5" customFormat="1" x14ac:dyDescent="0.25">
      <c r="B20" s="55">
        <v>43340</v>
      </c>
      <c r="C20" s="38">
        <v>389</v>
      </c>
      <c r="D20" s="54" t="s">
        <v>61</v>
      </c>
      <c r="E20" s="6">
        <v>1200</v>
      </c>
      <c r="F20" s="6">
        <v>0</v>
      </c>
      <c r="G20" s="6"/>
      <c r="H20" s="53"/>
      <c r="I20" s="53"/>
      <c r="J20" s="6"/>
      <c r="K20" s="6"/>
      <c r="L20" s="6"/>
      <c r="M20" s="6"/>
      <c r="N20" s="6"/>
      <c r="O20" s="6"/>
      <c r="P20" s="6"/>
      <c r="Q20" s="6">
        <v>1200</v>
      </c>
    </row>
    <row r="21" spans="2:17" s="5" customFormat="1" x14ac:dyDescent="0.25">
      <c r="B21" s="55">
        <v>43340</v>
      </c>
      <c r="C21" s="38">
        <v>390</v>
      </c>
      <c r="D21" s="54" t="s">
        <v>67</v>
      </c>
      <c r="E21" s="6">
        <v>51.99</v>
      </c>
      <c r="F21" s="6">
        <v>0</v>
      </c>
      <c r="G21" s="6"/>
      <c r="H21" s="53"/>
      <c r="I21" s="53"/>
      <c r="J21" s="6"/>
      <c r="K21" s="6"/>
      <c r="L21" s="6"/>
      <c r="M21" s="6"/>
      <c r="N21" s="6"/>
      <c r="O21" s="6"/>
      <c r="P21" s="6"/>
      <c r="Q21" s="6">
        <v>51.99</v>
      </c>
    </row>
    <row r="22" spans="2:17" s="5" customFormat="1" x14ac:dyDescent="0.25">
      <c r="B22" s="55">
        <v>43353</v>
      </c>
      <c r="C22" s="38" t="s">
        <v>40</v>
      </c>
      <c r="D22" s="54" t="s">
        <v>17</v>
      </c>
      <c r="E22" s="6">
        <v>123.1</v>
      </c>
      <c r="F22" s="6">
        <v>0</v>
      </c>
      <c r="G22" s="6"/>
      <c r="H22" s="53">
        <v>118.3</v>
      </c>
      <c r="I22" s="53">
        <v>3</v>
      </c>
      <c r="J22" s="6"/>
      <c r="K22" s="6"/>
      <c r="L22" s="6"/>
      <c r="M22" s="6">
        <v>1.8</v>
      </c>
      <c r="N22" s="6"/>
      <c r="O22" s="6"/>
      <c r="P22" s="6"/>
      <c r="Q22" s="6"/>
    </row>
    <row r="23" spans="2:17" s="5" customFormat="1" x14ac:dyDescent="0.25">
      <c r="B23" s="55">
        <v>43353</v>
      </c>
      <c r="C23" s="38">
        <v>392</v>
      </c>
      <c r="D23" s="54" t="s">
        <v>60</v>
      </c>
      <c r="E23" s="6">
        <v>111.33</v>
      </c>
      <c r="F23" s="6">
        <v>14.33</v>
      </c>
      <c r="G23" s="6"/>
      <c r="H23" s="53"/>
      <c r="I23" s="53"/>
      <c r="J23" s="6"/>
      <c r="K23" s="6">
        <v>8</v>
      </c>
      <c r="L23" s="6">
        <f>2.11+0.58+0.58</f>
        <v>3.27</v>
      </c>
      <c r="M23" s="6"/>
      <c r="N23" s="6"/>
      <c r="O23" s="6"/>
      <c r="P23" s="6"/>
      <c r="Q23" s="6">
        <f>111.33-14.33-8-3.27</f>
        <v>85.73</v>
      </c>
    </row>
    <row r="24" spans="2:17" s="5" customFormat="1" x14ac:dyDescent="0.25">
      <c r="B24" s="55">
        <v>43383</v>
      </c>
      <c r="C24" s="38" t="s">
        <v>40</v>
      </c>
      <c r="D24" s="54" t="s">
        <v>17</v>
      </c>
      <c r="E24" s="6">
        <v>123.1</v>
      </c>
      <c r="F24" s="6">
        <v>0</v>
      </c>
      <c r="G24" s="6"/>
      <c r="H24" s="53">
        <v>118.3</v>
      </c>
      <c r="I24" s="53">
        <v>3</v>
      </c>
      <c r="J24" s="6"/>
      <c r="K24" s="6"/>
      <c r="L24" s="6"/>
      <c r="M24" s="6">
        <v>1.8</v>
      </c>
      <c r="N24" s="6"/>
      <c r="O24" s="6"/>
      <c r="P24" s="6"/>
      <c r="Q24" s="6"/>
    </row>
    <row r="25" spans="2:17" s="5" customFormat="1" x14ac:dyDescent="0.25">
      <c r="B25" s="55">
        <v>43414</v>
      </c>
      <c r="C25" s="38" t="s">
        <v>40</v>
      </c>
      <c r="D25" s="54" t="s">
        <v>17</v>
      </c>
      <c r="E25" s="6">
        <v>123.1</v>
      </c>
      <c r="F25" s="6">
        <v>0</v>
      </c>
      <c r="G25" s="6"/>
      <c r="H25" s="53">
        <v>118.3</v>
      </c>
      <c r="I25" s="53">
        <v>3</v>
      </c>
      <c r="J25" s="6"/>
      <c r="K25" s="6"/>
      <c r="L25" s="6"/>
      <c r="M25" s="6">
        <v>1.8</v>
      </c>
      <c r="N25" s="6"/>
      <c r="O25" s="6"/>
      <c r="P25" s="6"/>
      <c r="Q25" s="6"/>
    </row>
    <row r="26" spans="2:17" s="5" customFormat="1" x14ac:dyDescent="0.25">
      <c r="B26" s="55">
        <v>43419</v>
      </c>
      <c r="C26" s="38">
        <v>393</v>
      </c>
      <c r="D26" s="54" t="s">
        <v>17</v>
      </c>
      <c r="E26" s="6">
        <v>12.58</v>
      </c>
      <c r="F26" s="6">
        <v>0</v>
      </c>
      <c r="G26" s="6"/>
      <c r="H26" s="53"/>
      <c r="I26" s="53"/>
      <c r="J26" s="6"/>
      <c r="K26" s="6"/>
      <c r="L26" s="6">
        <v>12.58</v>
      </c>
      <c r="M26" s="6"/>
      <c r="N26" s="6"/>
      <c r="O26" s="6"/>
      <c r="P26" s="6"/>
      <c r="Q26" s="6"/>
    </row>
    <row r="27" spans="2:17" s="5" customFormat="1" x14ac:dyDescent="0.25">
      <c r="B27" s="55">
        <v>43401</v>
      </c>
      <c r="C27" s="38">
        <v>394</v>
      </c>
      <c r="D27" s="54" t="s">
        <v>66</v>
      </c>
      <c r="E27" s="6">
        <v>54</v>
      </c>
      <c r="F27" s="6">
        <v>0</v>
      </c>
      <c r="G27" s="6"/>
      <c r="H27" s="53">
        <v>54</v>
      </c>
      <c r="I27" s="53"/>
      <c r="J27" s="6"/>
      <c r="K27" s="6"/>
      <c r="L27" s="6"/>
      <c r="M27" s="6"/>
      <c r="N27" s="6"/>
      <c r="O27" s="6"/>
      <c r="P27" s="6"/>
      <c r="Q27" s="6"/>
    </row>
    <row r="28" spans="2:17" s="5" customFormat="1" x14ac:dyDescent="0.25">
      <c r="B28" s="55">
        <v>43410</v>
      </c>
      <c r="C28" s="38">
        <v>395</v>
      </c>
      <c r="D28" s="54" t="s">
        <v>66</v>
      </c>
      <c r="E28" s="6">
        <v>32</v>
      </c>
      <c r="F28" s="6">
        <v>0</v>
      </c>
      <c r="G28" s="6"/>
      <c r="H28" s="53">
        <v>32</v>
      </c>
      <c r="I28" s="53"/>
      <c r="J28" s="6"/>
      <c r="K28" s="6"/>
      <c r="L28" s="6"/>
      <c r="M28" s="6"/>
      <c r="N28" s="6"/>
      <c r="O28" s="6"/>
      <c r="P28" s="6"/>
      <c r="Q28" s="6"/>
    </row>
    <row r="29" spans="2:17" s="5" customFormat="1" x14ac:dyDescent="0.25">
      <c r="B29" s="55">
        <v>43444</v>
      </c>
      <c r="C29" s="38" t="s">
        <v>40</v>
      </c>
      <c r="D29" s="54" t="s">
        <v>17</v>
      </c>
      <c r="E29" s="6">
        <v>123.1</v>
      </c>
      <c r="F29" s="6">
        <v>0</v>
      </c>
      <c r="G29" s="6"/>
      <c r="H29" s="53">
        <v>118.3</v>
      </c>
      <c r="I29" s="53">
        <v>3</v>
      </c>
      <c r="J29" s="6"/>
      <c r="K29" s="6"/>
      <c r="L29" s="6"/>
      <c r="M29" s="6">
        <v>1.8</v>
      </c>
      <c r="N29" s="6"/>
      <c r="O29" s="6"/>
      <c r="P29" s="6"/>
      <c r="Q29" s="6"/>
    </row>
    <row r="30" spans="2:17" s="5" customFormat="1" x14ac:dyDescent="0.25">
      <c r="B30" s="55">
        <v>43447</v>
      </c>
      <c r="C30" s="38">
        <v>396</v>
      </c>
      <c r="D30" s="54" t="s">
        <v>68</v>
      </c>
      <c r="E30" s="6">
        <v>184.41</v>
      </c>
      <c r="F30" s="6">
        <v>0</v>
      </c>
      <c r="G30" s="6"/>
      <c r="H30" s="53">
        <v>184.41</v>
      </c>
      <c r="I30" s="53"/>
      <c r="J30" s="6"/>
      <c r="K30" s="6"/>
      <c r="L30" s="6"/>
      <c r="M30" s="6"/>
      <c r="N30" s="6"/>
      <c r="O30" s="6"/>
      <c r="P30" s="6"/>
      <c r="Q30" s="6"/>
    </row>
    <row r="31" spans="2:17" s="5" customFormat="1" x14ac:dyDescent="0.25">
      <c r="B31" s="55">
        <v>43475</v>
      </c>
      <c r="C31" s="38">
        <v>397</v>
      </c>
      <c r="D31" s="54" t="s">
        <v>66</v>
      </c>
      <c r="E31" s="6">
        <v>28</v>
      </c>
      <c r="F31" s="6">
        <v>0</v>
      </c>
      <c r="G31" s="6"/>
      <c r="H31" s="53">
        <v>28</v>
      </c>
      <c r="I31" s="53"/>
      <c r="J31" s="6"/>
      <c r="K31" s="6">
        <f>H30+H36</f>
        <v>226.95</v>
      </c>
      <c r="L31" s="6"/>
      <c r="M31" s="6"/>
      <c r="N31" s="6"/>
      <c r="O31" s="6"/>
      <c r="P31" s="6"/>
      <c r="Q31" s="6"/>
    </row>
    <row r="32" spans="2:17" s="5" customFormat="1" x14ac:dyDescent="0.25">
      <c r="B32" s="55">
        <v>43475</v>
      </c>
      <c r="C32" s="38" t="s">
        <v>40</v>
      </c>
      <c r="D32" s="54" t="s">
        <v>17</v>
      </c>
      <c r="E32" s="6">
        <v>123.1</v>
      </c>
      <c r="F32" s="6">
        <v>0</v>
      </c>
      <c r="G32" s="6"/>
      <c r="H32" s="53">
        <v>118.3</v>
      </c>
      <c r="I32" s="53">
        <v>3</v>
      </c>
      <c r="J32" s="6"/>
      <c r="K32" s="6"/>
      <c r="L32" s="6"/>
      <c r="M32" s="6">
        <v>1.8</v>
      </c>
      <c r="N32" s="6"/>
      <c r="O32" s="6"/>
      <c r="P32" s="6"/>
      <c r="Q32" s="6"/>
    </row>
    <row r="33" spans="1:17" s="5" customFormat="1" x14ac:dyDescent="0.25">
      <c r="B33" s="55">
        <v>43496</v>
      </c>
      <c r="C33" s="38">
        <v>398</v>
      </c>
      <c r="D33" s="54" t="s">
        <v>66</v>
      </c>
      <c r="E33" s="6">
        <v>30</v>
      </c>
      <c r="F33" s="6">
        <v>0</v>
      </c>
      <c r="G33" s="6"/>
      <c r="H33" s="53">
        <v>30</v>
      </c>
      <c r="I33" s="53"/>
      <c r="J33" s="6"/>
      <c r="K33" s="6"/>
      <c r="L33" s="6"/>
      <c r="M33" s="6"/>
      <c r="N33" s="6"/>
      <c r="O33" s="6"/>
      <c r="P33" s="6"/>
      <c r="Q33" s="6"/>
    </row>
    <row r="34" spans="1:17" s="5" customFormat="1" x14ac:dyDescent="0.25">
      <c r="B34" s="55">
        <v>43506</v>
      </c>
      <c r="C34" s="38" t="s">
        <v>40</v>
      </c>
      <c r="D34" s="54" t="s">
        <v>17</v>
      </c>
      <c r="E34" s="6">
        <v>123.1</v>
      </c>
      <c r="F34" s="6">
        <v>0</v>
      </c>
      <c r="G34" s="6"/>
      <c r="H34" s="53">
        <v>118.3</v>
      </c>
      <c r="I34" s="53">
        <v>3</v>
      </c>
      <c r="J34" s="6"/>
      <c r="K34" s="6"/>
      <c r="L34" s="6"/>
      <c r="M34" s="6">
        <v>1.8</v>
      </c>
      <c r="N34" s="6"/>
      <c r="O34" s="6"/>
      <c r="P34" s="6"/>
      <c r="Q34" s="6"/>
    </row>
    <row r="35" spans="1:17" s="5" customFormat="1" x14ac:dyDescent="0.25">
      <c r="B35" s="55">
        <v>43524</v>
      </c>
      <c r="C35" s="38">
        <v>399</v>
      </c>
      <c r="D35" s="54" t="s">
        <v>66</v>
      </c>
      <c r="E35" s="6">
        <v>32</v>
      </c>
      <c r="F35" s="6">
        <v>0</v>
      </c>
      <c r="G35" s="6"/>
      <c r="H35" s="53">
        <v>32</v>
      </c>
      <c r="I35" s="53"/>
      <c r="J35" s="6"/>
      <c r="K35" s="6"/>
      <c r="L35" s="6"/>
      <c r="M35" s="6"/>
      <c r="N35" s="6"/>
      <c r="O35" s="6"/>
      <c r="P35" s="6"/>
      <c r="Q35" s="6"/>
    </row>
    <row r="36" spans="1:17" s="5" customFormat="1" x14ac:dyDescent="0.25">
      <c r="B36" s="55">
        <v>43524</v>
      </c>
      <c r="C36" s="38">
        <v>400</v>
      </c>
      <c r="D36" s="54" t="s">
        <v>17</v>
      </c>
      <c r="E36" s="6">
        <v>54.42</v>
      </c>
      <c r="F36" s="6">
        <v>0</v>
      </c>
      <c r="G36" s="6"/>
      <c r="H36" s="53">
        <f>160.84-118.3</f>
        <v>42.540000000000006</v>
      </c>
      <c r="I36" s="53"/>
      <c r="J36" s="6"/>
      <c r="K36" s="6"/>
      <c r="L36" s="6"/>
      <c r="M36" s="6">
        <v>11.88</v>
      </c>
      <c r="N36" s="6"/>
      <c r="O36" s="6"/>
      <c r="P36" s="6"/>
      <c r="Q36" s="6"/>
    </row>
    <row r="37" spans="1:17" s="5" customFormat="1" x14ac:dyDescent="0.25">
      <c r="B37" s="55">
        <v>43524</v>
      </c>
      <c r="C37" s="38">
        <v>401</v>
      </c>
      <c r="D37" s="54" t="s">
        <v>70</v>
      </c>
      <c r="E37" s="6">
        <v>10.48</v>
      </c>
      <c r="F37" s="6">
        <v>0</v>
      </c>
      <c r="G37" s="6"/>
      <c r="H37" s="53"/>
      <c r="I37" s="53"/>
      <c r="J37" s="6"/>
      <c r="K37" s="6"/>
      <c r="L37" s="6"/>
      <c r="M37" s="6"/>
      <c r="N37" s="6"/>
      <c r="O37" s="6"/>
      <c r="P37" s="6"/>
      <c r="Q37" s="6">
        <v>10.48</v>
      </c>
    </row>
    <row r="38" spans="1:17" s="5" customFormat="1" x14ac:dyDescent="0.25">
      <c r="B38" s="55">
        <v>43534</v>
      </c>
      <c r="C38" s="38" t="s">
        <v>40</v>
      </c>
      <c r="D38" s="54" t="s">
        <v>17</v>
      </c>
      <c r="E38" s="6">
        <v>123.1</v>
      </c>
      <c r="F38" s="6">
        <v>0</v>
      </c>
      <c r="G38" s="6"/>
      <c r="H38" s="53">
        <v>118.3</v>
      </c>
      <c r="I38" s="53">
        <v>3</v>
      </c>
      <c r="J38" s="6"/>
      <c r="K38" s="6"/>
      <c r="L38" s="6"/>
      <c r="M38" s="6">
        <v>1.8</v>
      </c>
      <c r="N38" s="6"/>
      <c r="O38" s="6"/>
      <c r="P38" s="6"/>
      <c r="Q38" s="6"/>
    </row>
    <row r="39" spans="1:17" s="70" customFormat="1" x14ac:dyDescent="0.25">
      <c r="B39" s="68">
        <v>43554</v>
      </c>
      <c r="C39" s="32">
        <v>402</v>
      </c>
      <c r="D39" s="70" t="s">
        <v>66</v>
      </c>
      <c r="E39" s="33">
        <v>34</v>
      </c>
      <c r="F39" s="33">
        <v>0</v>
      </c>
      <c r="G39" s="33"/>
      <c r="H39" s="71">
        <v>34</v>
      </c>
      <c r="I39" s="71"/>
      <c r="J39" s="33"/>
      <c r="K39" s="33"/>
      <c r="L39" s="33"/>
      <c r="M39" s="33"/>
      <c r="N39" s="33"/>
      <c r="O39" s="33"/>
      <c r="P39" s="33"/>
      <c r="Q39" s="33"/>
    </row>
    <row r="40" spans="1:17" ht="15.75" thickBot="1" x14ac:dyDescent="0.3">
      <c r="A40" s="7"/>
      <c r="B40" s="7"/>
      <c r="C40" s="4"/>
      <c r="D40" s="7"/>
      <c r="E40" s="8">
        <f>SUM(E7:E39)</f>
        <v>3887.099999999999</v>
      </c>
      <c r="F40" s="8">
        <f t="shared" ref="F40:Q40" si="0">SUM(F7:F39)</f>
        <v>29.03</v>
      </c>
      <c r="G40" s="8"/>
      <c r="H40" s="8">
        <f t="shared" si="0"/>
        <v>1897.2499999999998</v>
      </c>
      <c r="I40" s="8">
        <f t="shared" si="0"/>
        <v>36</v>
      </c>
      <c r="J40" s="8">
        <f t="shared" si="0"/>
        <v>108.52</v>
      </c>
      <c r="K40" s="8">
        <f t="shared" si="0"/>
        <v>244.95</v>
      </c>
      <c r="L40" s="8">
        <f t="shared" si="0"/>
        <v>24.92</v>
      </c>
      <c r="M40" s="8">
        <f t="shared" si="0"/>
        <v>45.18</v>
      </c>
      <c r="N40" s="8">
        <f t="shared" si="0"/>
        <v>300</v>
      </c>
      <c r="O40" s="8">
        <f t="shared" si="0"/>
        <v>50</v>
      </c>
      <c r="P40" s="8">
        <f t="shared" si="0"/>
        <v>30</v>
      </c>
      <c r="Q40" s="8">
        <f t="shared" si="0"/>
        <v>1348.2</v>
      </c>
    </row>
    <row r="41" spans="1:17" ht="15.75" thickTop="1" x14ac:dyDescent="0.25">
      <c r="C41" s="2"/>
      <c r="E41" s="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7" x14ac:dyDescent="0.25">
      <c r="A42" s="10"/>
      <c r="B42" s="10"/>
      <c r="C42" s="2"/>
      <c r="D42" s="10"/>
      <c r="E42" s="11"/>
      <c r="F42" s="12"/>
      <c r="G42" s="12"/>
      <c r="H42" s="12">
        <f>SUM(J40:Q40)+29.03</f>
        <v>2180.8000000000002</v>
      </c>
      <c r="I42" s="12"/>
      <c r="J42" s="12"/>
      <c r="K42" s="12"/>
      <c r="L42" s="12"/>
      <c r="M42" s="12"/>
      <c r="N42" s="12"/>
      <c r="O42" s="12"/>
      <c r="P42" s="12"/>
    </row>
    <row r="43" spans="1:17" x14ac:dyDescent="0.25">
      <c r="C43" s="2"/>
      <c r="H43" s="9"/>
      <c r="I43" s="9"/>
      <c r="J43" s="9"/>
    </row>
    <row r="44" spans="1:17" x14ac:dyDescent="0.25">
      <c r="C44" s="2"/>
      <c r="H44" s="9">
        <f>H40+I40</f>
        <v>1933.2499999999998</v>
      </c>
    </row>
    <row r="45" spans="1:17" x14ac:dyDescent="0.25">
      <c r="B45" s="1" t="s">
        <v>19</v>
      </c>
      <c r="C45" s="2"/>
    </row>
    <row r="46" spans="1:17" x14ac:dyDescent="0.25">
      <c r="B46" s="37">
        <v>43191</v>
      </c>
      <c r="C46" s="2"/>
      <c r="D46" t="s">
        <v>20</v>
      </c>
      <c r="E46" s="5">
        <v>3250</v>
      </c>
    </row>
    <row r="47" spans="1:17" x14ac:dyDescent="0.25">
      <c r="C47" s="2"/>
      <c r="E47" s="5"/>
    </row>
    <row r="48" spans="1:17" ht="15.75" thickBot="1" x14ac:dyDescent="0.3">
      <c r="C48" s="2"/>
      <c r="E48" s="36">
        <f>SUM(E46:E47)</f>
        <v>3250</v>
      </c>
    </row>
    <row r="49" spans="3:3" ht="15.75" thickTop="1" x14ac:dyDescent="0.25">
      <c r="C49" s="2"/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22" workbookViewId="0">
      <selection activeCell="D40" sqref="D40"/>
    </sheetView>
  </sheetViews>
  <sheetFormatPr defaultRowHeight="15" x14ac:dyDescent="0.25"/>
  <cols>
    <col min="1" max="1" width="21.42578125" bestFit="1" customWidth="1"/>
    <col min="2" max="2" width="10.85546875" customWidth="1"/>
    <col min="3" max="3" width="17.42578125" bestFit="1" customWidth="1"/>
    <col min="4" max="4" width="11.85546875" customWidth="1"/>
    <col min="5" max="5" width="18.5703125" customWidth="1"/>
  </cols>
  <sheetData>
    <row r="1" spans="1:5" x14ac:dyDescent="0.25">
      <c r="A1" s="34" t="s">
        <v>57</v>
      </c>
      <c r="B1" s="13"/>
      <c r="C1" s="13"/>
      <c r="D1" s="13"/>
    </row>
    <row r="2" spans="1:5" x14ac:dyDescent="0.25">
      <c r="A2" s="14"/>
      <c r="B2" s="13"/>
      <c r="C2" s="13"/>
      <c r="D2" s="13"/>
    </row>
    <row r="3" spans="1:5" x14ac:dyDescent="0.25">
      <c r="A3" s="15" t="s">
        <v>21</v>
      </c>
      <c r="B3" s="15" t="s">
        <v>50</v>
      </c>
      <c r="C3" s="16" t="s">
        <v>22</v>
      </c>
      <c r="D3" s="16" t="s">
        <v>23</v>
      </c>
      <c r="E3" s="39"/>
    </row>
    <row r="4" spans="1:5" x14ac:dyDescent="0.25">
      <c r="A4" s="17"/>
      <c r="B4" s="18" t="s">
        <v>23</v>
      </c>
      <c r="C4" s="18" t="s">
        <v>49</v>
      </c>
      <c r="D4" s="18" t="s">
        <v>37</v>
      </c>
      <c r="E4" s="40" t="s">
        <v>36</v>
      </c>
    </row>
    <row r="5" spans="1:5" x14ac:dyDescent="0.25">
      <c r="A5" s="19" t="s">
        <v>69</v>
      </c>
      <c r="B5" s="20">
        <v>1500</v>
      </c>
      <c r="C5" s="20">
        <f>Analysis!H40</f>
        <v>1897.2499999999998</v>
      </c>
      <c r="D5" s="20">
        <f>B5-C5</f>
        <v>-397.24999999999977</v>
      </c>
      <c r="E5" s="14"/>
    </row>
    <row r="6" spans="1:5" x14ac:dyDescent="0.25">
      <c r="A6" s="19" t="s">
        <v>10</v>
      </c>
      <c r="B6" s="20">
        <f>3.6*6</f>
        <v>21.6</v>
      </c>
      <c r="C6" s="20">
        <f>Analysis!M40</f>
        <v>45.18</v>
      </c>
      <c r="D6" s="20">
        <f>B6-C6</f>
        <v>-23.58</v>
      </c>
      <c r="E6" s="14"/>
    </row>
    <row r="7" spans="1:5" x14ac:dyDescent="0.25">
      <c r="A7" s="19" t="s">
        <v>24</v>
      </c>
      <c r="B7" s="21">
        <v>72</v>
      </c>
      <c r="C7" s="20">
        <f>Analysis!I40</f>
        <v>36</v>
      </c>
      <c r="D7" s="20">
        <f t="shared" ref="D7:D19" si="0">B7-C7</f>
        <v>36</v>
      </c>
      <c r="E7" s="14"/>
    </row>
    <row r="8" spans="1:5" x14ac:dyDescent="0.25">
      <c r="A8" s="19" t="s">
        <v>8</v>
      </c>
      <c r="B8" s="20">
        <v>100</v>
      </c>
      <c r="C8" s="20">
        <f>Analysis!J40</f>
        <v>108.52</v>
      </c>
      <c r="D8" s="20">
        <f t="shared" si="0"/>
        <v>-8.519999999999996</v>
      </c>
      <c r="E8" s="14"/>
    </row>
    <row r="9" spans="1:5" x14ac:dyDescent="0.25">
      <c r="A9" s="19" t="s">
        <v>13</v>
      </c>
      <c r="B9" s="21">
        <v>75</v>
      </c>
      <c r="C9" s="20">
        <f>Analysis!P40</f>
        <v>30</v>
      </c>
      <c r="D9" s="20">
        <f t="shared" si="0"/>
        <v>45</v>
      </c>
      <c r="E9" s="14"/>
    </row>
    <row r="10" spans="1:5" x14ac:dyDescent="0.25">
      <c r="A10" s="19" t="s">
        <v>38</v>
      </c>
      <c r="B10" s="20">
        <v>60</v>
      </c>
      <c r="C10" s="20">
        <f>Analysis!L40</f>
        <v>24.92</v>
      </c>
      <c r="D10" s="20">
        <f t="shared" si="0"/>
        <v>35.08</v>
      </c>
      <c r="E10" s="14"/>
    </row>
    <row r="11" spans="1:5" x14ac:dyDescent="0.25">
      <c r="A11" s="19" t="s">
        <v>11</v>
      </c>
      <c r="B11" s="20">
        <v>290</v>
      </c>
      <c r="C11" s="20">
        <f>Analysis!N40</f>
        <v>300</v>
      </c>
      <c r="D11" s="20">
        <f t="shared" si="0"/>
        <v>-10</v>
      </c>
      <c r="E11" s="14"/>
    </row>
    <row r="12" spans="1:5" x14ac:dyDescent="0.25">
      <c r="A12" s="19" t="s">
        <v>25</v>
      </c>
      <c r="B12" s="20">
        <v>50</v>
      </c>
      <c r="C12" s="20">
        <f>Analysis!O40</f>
        <v>50</v>
      </c>
      <c r="D12" s="20">
        <f t="shared" si="0"/>
        <v>0</v>
      </c>
      <c r="E12" s="14"/>
    </row>
    <row r="13" spans="1:5" x14ac:dyDescent="0.25">
      <c r="A13" s="19" t="s">
        <v>15</v>
      </c>
      <c r="B13" s="20">
        <v>600</v>
      </c>
      <c r="C13" s="20">
        <f>Analysis!Q40</f>
        <v>1348.2</v>
      </c>
      <c r="D13" s="20">
        <f t="shared" si="0"/>
        <v>-748.2</v>
      </c>
      <c r="E13" s="14"/>
    </row>
    <row r="14" spans="1:5" x14ac:dyDescent="0.25">
      <c r="A14" s="19" t="s">
        <v>14</v>
      </c>
      <c r="B14" s="20">
        <v>100</v>
      </c>
      <c r="C14" s="20">
        <v>0</v>
      </c>
      <c r="D14" s="20">
        <v>100</v>
      </c>
      <c r="E14" s="14"/>
    </row>
    <row r="15" spans="1:5" x14ac:dyDescent="0.25">
      <c r="A15" s="19" t="s">
        <v>26</v>
      </c>
      <c r="B15" s="20">
        <v>90</v>
      </c>
      <c r="C15" s="20">
        <v>0</v>
      </c>
      <c r="D15" s="20">
        <f t="shared" si="0"/>
        <v>90</v>
      </c>
      <c r="E15" s="14"/>
    </row>
    <row r="16" spans="1:5" x14ac:dyDescent="0.25">
      <c r="A16" s="19" t="s">
        <v>27</v>
      </c>
      <c r="B16" s="20">
        <v>100</v>
      </c>
      <c r="C16" s="20">
        <v>0</v>
      </c>
      <c r="D16" s="20">
        <f t="shared" si="0"/>
        <v>100</v>
      </c>
      <c r="E16" s="14"/>
    </row>
    <row r="17" spans="1:10" x14ac:dyDescent="0.25">
      <c r="A17" s="19" t="s">
        <v>28</v>
      </c>
      <c r="B17" s="21">
        <v>0</v>
      </c>
      <c r="C17" s="20">
        <v>0</v>
      </c>
      <c r="D17" s="20">
        <f t="shared" si="0"/>
        <v>0</v>
      </c>
      <c r="E17" s="14"/>
    </row>
    <row r="18" spans="1:10" x14ac:dyDescent="0.25">
      <c r="A18" s="19" t="s">
        <v>39</v>
      </c>
      <c r="B18" s="21">
        <v>0</v>
      </c>
      <c r="C18" s="20">
        <v>0</v>
      </c>
      <c r="D18" s="20">
        <f t="shared" si="0"/>
        <v>0</v>
      </c>
      <c r="E18" s="14"/>
    </row>
    <row r="19" spans="1:10" x14ac:dyDescent="0.25">
      <c r="A19" s="19" t="s">
        <v>29</v>
      </c>
      <c r="B19" s="22">
        <v>51</v>
      </c>
      <c r="C19" s="22">
        <v>0</v>
      </c>
      <c r="D19" s="35">
        <f t="shared" si="0"/>
        <v>51</v>
      </c>
    </row>
    <row r="20" spans="1:10" x14ac:dyDescent="0.25">
      <c r="A20" s="19"/>
      <c r="B20" s="20">
        <f>SUM(B5:B19)</f>
        <v>3109.6</v>
      </c>
      <c r="C20" s="20">
        <f>SUM(C5:C19)</f>
        <v>3840.0699999999997</v>
      </c>
      <c r="D20" s="20">
        <f>B20-C20</f>
        <v>-730.4699999999998</v>
      </c>
    </row>
    <row r="23" spans="1:10" x14ac:dyDescent="0.25">
      <c r="A23" s="23" t="s">
        <v>19</v>
      </c>
      <c r="B23" s="9"/>
      <c r="C23" s="9"/>
      <c r="D23" s="9"/>
    </row>
    <row r="24" spans="1:10" x14ac:dyDescent="0.25">
      <c r="A24" s="24" t="s">
        <v>30</v>
      </c>
      <c r="B24" s="25">
        <v>3250</v>
      </c>
      <c r="C24" s="25">
        <v>3250</v>
      </c>
      <c r="D24" s="25">
        <v>0</v>
      </c>
      <c r="E24" s="24"/>
      <c r="F24" s="24"/>
      <c r="G24" s="24"/>
      <c r="H24" s="24"/>
      <c r="I24" s="24"/>
      <c r="J24" s="24"/>
    </row>
    <row r="25" spans="1:10" x14ac:dyDescent="0.25">
      <c r="A25" s="24"/>
      <c r="B25" s="26"/>
      <c r="C25" s="26"/>
      <c r="D25" s="26"/>
      <c r="E25" s="24"/>
      <c r="F25" s="24"/>
      <c r="G25" s="24"/>
      <c r="H25" s="24"/>
      <c r="I25" s="24"/>
      <c r="J25" s="24"/>
    </row>
    <row r="26" spans="1:10" x14ac:dyDescent="0.25">
      <c r="B26" s="9">
        <f>SUM(B24:B25)</f>
        <v>3250</v>
      </c>
      <c r="C26" s="9">
        <f>SUM(C24:C25)</f>
        <v>3250</v>
      </c>
      <c r="D26" s="9">
        <f>SUM(D24:D25)</f>
        <v>0</v>
      </c>
    </row>
    <row r="27" spans="1:10" x14ac:dyDescent="0.25">
      <c r="B27" s="9"/>
      <c r="C27" s="9"/>
      <c r="D27" s="9"/>
    </row>
    <row r="28" spans="1:10" x14ac:dyDescent="0.25">
      <c r="B28" s="9"/>
      <c r="C28" s="9"/>
      <c r="D28" s="9"/>
    </row>
    <row r="29" spans="1:10" x14ac:dyDescent="0.25">
      <c r="B29" s="9"/>
      <c r="C29" s="9"/>
      <c r="D29" s="9"/>
    </row>
    <row r="30" spans="1:10" x14ac:dyDescent="0.25">
      <c r="A30" t="s">
        <v>71</v>
      </c>
      <c r="B30" s="9"/>
      <c r="C30" s="9"/>
      <c r="D30" s="9"/>
      <c r="E30" t="s">
        <v>72</v>
      </c>
      <c r="I30">
        <v>6766.94</v>
      </c>
    </row>
    <row r="31" spans="1:10" x14ac:dyDescent="0.25">
      <c r="A31" t="s">
        <v>54</v>
      </c>
      <c r="B31" s="9"/>
      <c r="C31" s="9">
        <v>7370.04</v>
      </c>
      <c r="D31" s="9"/>
      <c r="E31" s="27"/>
      <c r="F31" s="27"/>
      <c r="G31" s="32"/>
      <c r="H31" s="33"/>
    </row>
    <row r="32" spans="1:10" x14ac:dyDescent="0.25">
      <c r="A32" t="s">
        <v>19</v>
      </c>
      <c r="B32" s="9"/>
      <c r="C32" s="28">
        <f>Analysis!E48</f>
        <v>3250</v>
      </c>
      <c r="D32" s="9"/>
      <c r="G32" s="38"/>
      <c r="H32" s="6"/>
      <c r="I32" s="5"/>
    </row>
    <row r="33" spans="1:12" x14ac:dyDescent="0.25">
      <c r="B33" s="9"/>
      <c r="C33" s="9">
        <f>SUM(C31:C32)</f>
        <v>10620.04</v>
      </c>
      <c r="D33" s="9"/>
      <c r="G33" s="38"/>
      <c r="H33" s="6"/>
      <c r="I33" s="5"/>
    </row>
    <row r="34" spans="1:12" x14ac:dyDescent="0.25">
      <c r="A34" s="27" t="s">
        <v>32</v>
      </c>
      <c r="B34" s="30"/>
      <c r="C34" s="31">
        <f>Analysis!E40</f>
        <v>3887.099999999999</v>
      </c>
      <c r="D34" s="30"/>
      <c r="E34" s="27" t="s">
        <v>45</v>
      </c>
      <c r="F34" s="27"/>
      <c r="G34" s="38" t="s">
        <v>3</v>
      </c>
      <c r="H34" s="59"/>
      <c r="I34" s="65"/>
      <c r="K34" s="9"/>
      <c r="L34" s="9"/>
    </row>
    <row r="35" spans="1:12" x14ac:dyDescent="0.25">
      <c r="A35" t="s">
        <v>55</v>
      </c>
      <c r="B35" s="9"/>
      <c r="C35" s="29">
        <f>C33-C34</f>
        <v>6732.9400000000023</v>
      </c>
      <c r="D35" s="9"/>
      <c r="E35" s="9"/>
      <c r="G35" s="38">
        <v>402</v>
      </c>
      <c r="H35" s="59"/>
      <c r="I35" s="6">
        <v>34</v>
      </c>
    </row>
    <row r="36" spans="1:12" x14ac:dyDescent="0.25">
      <c r="B36" s="9"/>
      <c r="C36" s="9"/>
      <c r="D36" s="9"/>
      <c r="G36" s="38"/>
      <c r="H36" s="60"/>
      <c r="I36" s="43"/>
    </row>
    <row r="37" spans="1:12" x14ac:dyDescent="0.25">
      <c r="G37" s="5"/>
      <c r="H37" s="5"/>
      <c r="I37" s="29">
        <f>I30+I32-I34-I35</f>
        <v>6732.94</v>
      </c>
    </row>
    <row r="38" spans="1:12" x14ac:dyDescent="0.25">
      <c r="G38" s="5"/>
      <c r="H38" s="5"/>
      <c r="I38" s="5"/>
    </row>
    <row r="39" spans="1:12" x14ac:dyDescent="0.25">
      <c r="E39" t="s">
        <v>41</v>
      </c>
    </row>
    <row r="40" spans="1:12" x14ac:dyDescent="0.25">
      <c r="C40" s="9"/>
      <c r="E40" s="44" t="s">
        <v>42</v>
      </c>
      <c r="I40">
        <v>262.27999999999997</v>
      </c>
    </row>
    <row r="41" spans="1:12" ht="15.75" thickBot="1" x14ac:dyDescent="0.3">
      <c r="I41" s="45">
        <f>I37-I40</f>
        <v>6470.66</v>
      </c>
      <c r="J41" t="s">
        <v>44</v>
      </c>
    </row>
    <row r="42" spans="1:12" ht="15.75" thickTop="1" x14ac:dyDescent="0.25"/>
    <row r="43" spans="1:12" x14ac:dyDescent="0.25">
      <c r="A43" t="s">
        <v>41</v>
      </c>
    </row>
    <row r="44" spans="1:12" s="67" customFormat="1" x14ac:dyDescent="0.25">
      <c r="B44" s="67" t="s">
        <v>63</v>
      </c>
      <c r="C44" s="67" t="s">
        <v>64</v>
      </c>
      <c r="D44" s="67" t="s">
        <v>65</v>
      </c>
    </row>
    <row r="45" spans="1:12" s="67" customFormat="1" x14ac:dyDescent="0.25">
      <c r="B45" s="67" t="s">
        <v>62</v>
      </c>
      <c r="C45" s="67" t="s">
        <v>23</v>
      </c>
      <c r="D45" s="67" t="s">
        <v>62</v>
      </c>
    </row>
    <row r="46" spans="1:12" x14ac:dyDescent="0.25">
      <c r="A46" t="s">
        <v>15</v>
      </c>
      <c r="B46">
        <v>1000</v>
      </c>
      <c r="C46" s="66">
        <v>737.72</v>
      </c>
      <c r="D46" s="9">
        <f>B46-C46</f>
        <v>262.27999999999997</v>
      </c>
    </row>
  </sheetData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14" sqref="M14"/>
    </sheetView>
  </sheetViews>
  <sheetFormatPr defaultRowHeight="15" x14ac:dyDescent="0.25"/>
  <sheetData>
    <row r="1" spans="1:10" x14ac:dyDescent="0.25">
      <c r="A1" t="s">
        <v>0</v>
      </c>
      <c r="E1" t="s">
        <v>46</v>
      </c>
    </row>
    <row r="4" spans="1:10" x14ac:dyDescent="0.25">
      <c r="A4" t="s">
        <v>47</v>
      </c>
      <c r="B4" s="9"/>
      <c r="C4" s="9"/>
      <c r="D4" s="9"/>
      <c r="E4" t="s">
        <v>48</v>
      </c>
      <c r="I4">
        <v>7379.16</v>
      </c>
    </row>
    <row r="5" spans="1:10" x14ac:dyDescent="0.25">
      <c r="A5" t="s">
        <v>31</v>
      </c>
      <c r="B5" s="9"/>
      <c r="C5" s="9">
        <v>6299.18</v>
      </c>
      <c r="D5" s="9"/>
      <c r="E5" s="27"/>
      <c r="F5" s="27"/>
      <c r="G5" s="32"/>
      <c r="H5" s="33"/>
    </row>
    <row r="6" spans="1:10" x14ac:dyDescent="0.25">
      <c r="A6" t="s">
        <v>19</v>
      </c>
      <c r="B6" s="9"/>
      <c r="C6" s="28">
        <v>3700</v>
      </c>
      <c r="D6" s="9"/>
      <c r="G6" s="38"/>
      <c r="H6" s="6"/>
      <c r="I6" s="5"/>
    </row>
    <row r="7" spans="1:10" x14ac:dyDescent="0.25">
      <c r="B7" s="9"/>
      <c r="C7" s="9">
        <f>SUM(C5:C6)</f>
        <v>9999.18</v>
      </c>
      <c r="D7" s="9"/>
      <c r="G7" s="38"/>
      <c r="H7" s="6"/>
      <c r="I7" s="5"/>
    </row>
    <row r="8" spans="1:10" x14ac:dyDescent="0.25">
      <c r="A8" s="27" t="s">
        <v>32</v>
      </c>
      <c r="B8" s="30"/>
      <c r="C8" s="31">
        <f>Analysis!E40</f>
        <v>3887.099999999999</v>
      </c>
      <c r="D8" s="30"/>
      <c r="E8" s="27" t="s">
        <v>45</v>
      </c>
      <c r="F8" s="27"/>
      <c r="G8" s="38" t="s">
        <v>3</v>
      </c>
      <c r="H8" s="46">
        <v>378</v>
      </c>
      <c r="I8" s="41">
        <v>9.1199999999999992</v>
      </c>
    </row>
    <row r="9" spans="1:10" x14ac:dyDescent="0.25">
      <c r="B9" s="9"/>
      <c r="C9" s="29">
        <f>C7-C8</f>
        <v>6112.0800000000017</v>
      </c>
      <c r="D9" s="9"/>
      <c r="E9" s="9"/>
      <c r="G9" s="38"/>
      <c r="H9" s="6"/>
      <c r="I9" s="5"/>
    </row>
    <row r="10" spans="1:10" x14ac:dyDescent="0.25">
      <c r="B10" s="9"/>
      <c r="C10" s="9"/>
      <c r="D10" s="9"/>
      <c r="G10" s="38"/>
      <c r="H10" s="42"/>
      <c r="I10" s="43"/>
    </row>
    <row r="11" spans="1:10" x14ac:dyDescent="0.25">
      <c r="G11" s="5"/>
      <c r="H11" s="5"/>
      <c r="I11" s="29">
        <f>I4+I6-I8</f>
        <v>7370.04</v>
      </c>
    </row>
    <row r="12" spans="1:10" x14ac:dyDescent="0.25">
      <c r="G12" s="5"/>
      <c r="H12" s="5"/>
      <c r="I12" s="5"/>
    </row>
    <row r="13" spans="1:10" x14ac:dyDescent="0.25">
      <c r="E13" t="s">
        <v>41</v>
      </c>
    </row>
    <row r="14" spans="1:10" x14ac:dyDescent="0.25">
      <c r="E14" s="44" t="s">
        <v>42</v>
      </c>
      <c r="I14">
        <v>1000</v>
      </c>
    </row>
    <row r="15" spans="1:10" ht="15.75" thickBot="1" x14ac:dyDescent="0.3">
      <c r="I15" s="45">
        <f>I11-I14</f>
        <v>6370.04</v>
      </c>
      <c r="J15" t="s">
        <v>44</v>
      </c>
    </row>
    <row r="16" spans="1:10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Budget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Scothern Parish Council</dc:creator>
  <cp:lastModifiedBy>Scothern Parish Council</cp:lastModifiedBy>
  <cp:lastPrinted>2019-04-24T19:56:37Z</cp:lastPrinted>
  <dcterms:created xsi:type="dcterms:W3CDTF">2016-05-05T15:03:22Z</dcterms:created>
  <dcterms:modified xsi:type="dcterms:W3CDTF">2019-06-12T16:12:10Z</dcterms:modified>
</cp:coreProperties>
</file>