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WPC\Accounts\2020-21\"/>
    </mc:Choice>
  </mc:AlternateContent>
  <xr:revisionPtr revIDLastSave="0" documentId="13_ncr:1_{1B6EB384-6791-4C59-8C7F-0DF05D6BF0D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Analysis" sheetId="1" r:id="rId1"/>
    <sheet name="Budget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0" i="1" l="1"/>
  <c r="F30" i="1"/>
  <c r="H30" i="1"/>
  <c r="C5" i="2" s="1"/>
  <c r="I30" i="1"/>
  <c r="C7" i="2" s="1"/>
  <c r="J30" i="1"/>
  <c r="K30" i="1"/>
  <c r="L30" i="1"/>
  <c r="C11" i="2" s="1"/>
  <c r="D11" i="2" s="1"/>
  <c r="M30" i="1"/>
  <c r="C12" i="2" s="1"/>
  <c r="D12" i="2" s="1"/>
  <c r="N30" i="1"/>
  <c r="O30" i="1"/>
  <c r="P30" i="1"/>
  <c r="E30" i="1"/>
  <c r="C30" i="2"/>
  <c r="E39" i="1"/>
  <c r="C8" i="2"/>
  <c r="D8" i="2" s="1"/>
  <c r="C6" i="2"/>
  <c r="D10" i="2"/>
  <c r="M46" i="1"/>
  <c r="M45" i="1"/>
  <c r="M44" i="1"/>
  <c r="E42" i="2"/>
  <c r="C9" i="2"/>
  <c r="D9" i="2" s="1"/>
  <c r="D17" i="2"/>
  <c r="B7" i="2"/>
  <c r="I33" i="2"/>
  <c r="I37" i="2" s="1"/>
  <c r="D19" i="2"/>
  <c r="D18" i="2"/>
  <c r="D16" i="2"/>
  <c r="D15" i="2"/>
  <c r="B20" i="2"/>
  <c r="C28" i="2"/>
  <c r="C29" i="2" s="1"/>
  <c r="D13" i="2"/>
  <c r="D7" i="2" l="1"/>
  <c r="C31" i="2"/>
  <c r="C20" i="2"/>
  <c r="D20" i="2" s="1"/>
  <c r="D5" i="2"/>
  <c r="D6" i="2"/>
</calcChain>
</file>

<file path=xl/sharedStrings.xml><?xml version="1.0" encoding="utf-8"?>
<sst xmlns="http://schemas.openxmlformats.org/spreadsheetml/2006/main" count="109" uniqueCount="72">
  <si>
    <t>Wickenby Parish Council</t>
  </si>
  <si>
    <t>2019/20 Accounts Analysis</t>
  </si>
  <si>
    <t>Expenditure</t>
  </si>
  <si>
    <t>Date</t>
  </si>
  <si>
    <t>Chq No.</t>
  </si>
  <si>
    <t>Details</t>
  </si>
  <si>
    <t>Gross</t>
  </si>
  <si>
    <t>VAT</t>
  </si>
  <si>
    <t>PAYE</t>
  </si>
  <si>
    <t xml:space="preserve">Telephone </t>
  </si>
  <si>
    <t>Subscriptions</t>
  </si>
  <si>
    <t>Training</t>
  </si>
  <si>
    <t>Mileage</t>
  </si>
  <si>
    <t>Insurance</t>
  </si>
  <si>
    <t>Sec. 137</t>
  </si>
  <si>
    <t>Audit Fees</t>
  </si>
  <si>
    <t>Village</t>
  </si>
  <si>
    <t>Salary</t>
  </si>
  <si>
    <t>Broadband</t>
  </si>
  <si>
    <t>Maintenance</t>
  </si>
  <si>
    <t>SO</t>
  </si>
  <si>
    <t>Mrs L Richardson</t>
  </si>
  <si>
    <t>LALC</t>
  </si>
  <si>
    <t>Mrs B Solly</t>
  </si>
  <si>
    <t>Income</t>
  </si>
  <si>
    <t>WLDC - Precept</t>
  </si>
  <si>
    <t>Detail</t>
  </si>
  <si>
    <t>Budget used</t>
  </si>
  <si>
    <t>Budget</t>
  </si>
  <si>
    <t xml:space="preserve">to date </t>
  </si>
  <si>
    <t>Surpluss</t>
  </si>
  <si>
    <t>Notes</t>
  </si>
  <si>
    <t>Salaries</t>
  </si>
  <si>
    <t>Youth employee wages included here also</t>
  </si>
  <si>
    <t>Telephone/Broadband</t>
  </si>
  <si>
    <t>Staionery &amp; Postage</t>
  </si>
  <si>
    <t>Section 137</t>
  </si>
  <si>
    <t>Room Hire</t>
  </si>
  <si>
    <t>Entertainment Fund</t>
  </si>
  <si>
    <t>Election Costs</t>
  </si>
  <si>
    <t>Assets</t>
  </si>
  <si>
    <t>Miscellaneous</t>
  </si>
  <si>
    <t>Less: Expenditure</t>
  </si>
  <si>
    <t>Less: Cheques o/s</t>
  </si>
  <si>
    <t>Closing Balance</t>
  </si>
  <si>
    <t>Earmarked Reserves</t>
  </si>
  <si>
    <t>- Maintenance</t>
  </si>
  <si>
    <t>Bank Credit</t>
  </si>
  <si>
    <t>Opening</t>
  </si>
  <si>
    <t>Closing</t>
  </si>
  <si>
    <t>Reserves</t>
  </si>
  <si>
    <t>Came &amp; Co.</t>
  </si>
  <si>
    <t>HMRC - VAT reimbursement</t>
  </si>
  <si>
    <t>Opening Balance  @ 01.04.2020</t>
  </si>
  <si>
    <t>Added from</t>
  </si>
  <si>
    <t>Earmarked</t>
  </si>
  <si>
    <t>Reserves Spent</t>
  </si>
  <si>
    <t>£1000 earmarked in reserves</t>
  </si>
  <si>
    <t>2020/21 Budget Analysis</t>
  </si>
  <si>
    <t>2020/21</t>
  </si>
  <si>
    <t>Cllr J Hairsine</t>
  </si>
  <si>
    <t>Sec. 104</t>
  </si>
  <si>
    <t>Cllr J Gill-Stafford</t>
  </si>
  <si>
    <t>Bridgewater Glass Ltd</t>
  </si>
  <si>
    <t>Youth employee</t>
  </si>
  <si>
    <t>A. Gaaghe</t>
  </si>
  <si>
    <t>Bank reconciliation @ 31/03/2021</t>
  </si>
  <si>
    <t>Balance per b/s as at 31/03/2021</t>
  </si>
  <si>
    <t>St Peter &amp; St Lawrence Church</t>
  </si>
  <si>
    <t>Room</t>
  </si>
  <si>
    <t>Hire</t>
  </si>
  <si>
    <t>2 years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</si>
</sst>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d/mm/yyyy"/>
    <numFmt numFmtId="165" formatCode="dd/mm/yy"/>
    <numFmt numFmtId="166" formatCode="[$-809]General"/>
    <numFmt numFmtId="167" formatCode="[$]@"/>
    <numFmt numFmtId="168" formatCode="[$-809]0.00"/>
  </numFmts>
  <fonts count="15" x14ac:knownFonts="1">
    <font>
      <sz val="11"/>
      <color rgb="FF000000"/>
      <name val="Calibri"/>
      <family val="2"/>
      <charset val="1"/>
    </font>
    <font>
      <b/>
      <u/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sz val="10"/>
      <color rgb="FFFF0000"/>
      <name val="Arial"/>
      <family val="2"/>
      <charset val="1"/>
    </font>
    <font>
      <u/>
      <sz val="10"/>
      <color rgb="FF000000"/>
      <name val="Arial"/>
      <family val="2"/>
      <charset val="1"/>
    </font>
    <font>
      <u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charset val="1"/>
    </font>
    <font>
      <sz val="10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6" fontId="9" fillId="0" borderId="0"/>
  </cellStyleXfs>
  <cellXfs count="6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5" fillId="0" borderId="0" xfId="0" applyFont="1" applyAlignment="1">
      <alignment horizontal="left"/>
    </xf>
    <xf numFmtId="2" fontId="5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2" fontId="2" fillId="0" borderId="2" xfId="0" applyNumberFormat="1" applyFont="1" applyBorder="1"/>
    <xf numFmtId="2" fontId="0" fillId="0" borderId="0" xfId="0" applyNumberFormat="1" applyFont="1" applyAlignment="1">
      <alignment horizontal="center"/>
    </xf>
    <xf numFmtId="0" fontId="4" fillId="0" borderId="2" xfId="0" applyFont="1" applyBorder="1"/>
    <xf numFmtId="167" fontId="7" fillId="0" borderId="0" xfId="1" applyNumberFormat="1" applyFont="1"/>
    <xf numFmtId="168" fontId="9" fillId="0" borderId="0" xfId="1" applyNumberFormat="1"/>
    <xf numFmtId="166" fontId="9" fillId="0" borderId="0" xfId="1"/>
    <xf numFmtId="166" fontId="0" fillId="0" borderId="0" xfId="1" applyFont="1" applyAlignment="1">
      <alignment horizontal="center"/>
    </xf>
    <xf numFmtId="168" fontId="0" fillId="0" borderId="0" xfId="1" applyNumberFormat="1" applyFont="1" applyAlignment="1">
      <alignment horizontal="center"/>
    </xf>
    <xf numFmtId="166" fontId="9" fillId="0" borderId="0" xfId="1" applyAlignment="1">
      <alignment horizontal="center"/>
    </xf>
    <xf numFmtId="166" fontId="0" fillId="0" borderId="1" xfId="1" applyFont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6" fontId="8" fillId="0" borderId="0" xfId="1" applyFont="1" applyAlignment="1">
      <alignment horizontal="center"/>
    </xf>
    <xf numFmtId="166" fontId="0" fillId="0" borderId="0" xfId="1" applyFont="1"/>
    <xf numFmtId="168" fontId="0" fillId="0" borderId="0" xfId="1" applyNumberFormat="1" applyFont="1"/>
    <xf numFmtId="168" fontId="0" fillId="0" borderId="1" xfId="1" applyNumberFormat="1" applyFont="1" applyBorder="1"/>
    <xf numFmtId="2" fontId="0" fillId="0" borderId="0" xfId="0" applyNumberFormat="1"/>
    <xf numFmtId="0" fontId="6" fillId="0" borderId="0" xfId="0" applyFont="1"/>
    <xf numFmtId="2" fontId="0" fillId="0" borderId="1" xfId="0" applyNumberFormat="1" applyBorder="1"/>
    <xf numFmtId="2" fontId="6" fillId="0" borderId="0" xfId="0" applyNumberFormat="1" applyFont="1"/>
    <xf numFmtId="2" fontId="6" fillId="0" borderId="1" xfId="0" applyNumberFormat="1" applyFont="1" applyBorder="1"/>
    <xf numFmtId="0" fontId="0" fillId="0" borderId="0" xfId="0" applyFont="1" applyAlignment="1">
      <alignment horizontal="right"/>
    </xf>
    <xf numFmtId="2" fontId="4" fillId="0" borderId="0" xfId="0" applyNumberFormat="1" applyFont="1"/>
    <xf numFmtId="2" fontId="0" fillId="2" borderId="0" xfId="0" applyNumberFormat="1" applyFont="1" applyFill="1"/>
    <xf numFmtId="0" fontId="0" fillId="0" borderId="1" xfId="0" applyFont="1" applyBorder="1" applyAlignment="1">
      <alignment horizontal="right"/>
    </xf>
    <xf numFmtId="2" fontId="4" fillId="0" borderId="1" xfId="0" applyNumberFormat="1" applyFont="1" applyBorder="1"/>
    <xf numFmtId="49" fontId="0" fillId="0" borderId="0" xfId="0" applyNumberFormat="1" applyFont="1"/>
    <xf numFmtId="2" fontId="0" fillId="0" borderId="2" xfId="0" applyNumberFormat="1" applyBorder="1"/>
    <xf numFmtId="0" fontId="8" fillId="0" borderId="0" xfId="0" applyFont="1" applyAlignment="1">
      <alignment horizontal="center"/>
    </xf>
    <xf numFmtId="168" fontId="0" fillId="0" borderId="0" xfId="0" applyNumberFormat="1"/>
    <xf numFmtId="168" fontId="10" fillId="0" borderId="0" xfId="1" applyNumberFormat="1" applyFont="1"/>
    <xf numFmtId="14" fontId="0" fillId="0" borderId="0" xfId="0" applyNumberFormat="1" applyFont="1"/>
    <xf numFmtId="0" fontId="11" fillId="0" borderId="0" xfId="0" applyFont="1" applyBorder="1"/>
    <xf numFmtId="164" fontId="11" fillId="0" borderId="0" xfId="0" applyNumberFormat="1" applyFont="1" applyBorder="1"/>
    <xf numFmtId="0" fontId="11" fillId="0" borderId="0" xfId="0" applyFont="1" applyBorder="1" applyAlignment="1">
      <alignment horizontal="left"/>
    </xf>
    <xf numFmtId="2" fontId="11" fillId="0" borderId="0" xfId="0" applyNumberFormat="1" applyFont="1" applyBorder="1"/>
    <xf numFmtId="2" fontId="12" fillId="0" borderId="0" xfId="0" applyNumberFormat="1" applyFont="1" applyBorder="1" applyAlignment="1">
      <alignment horizontal="center"/>
    </xf>
    <xf numFmtId="2" fontId="11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1" fillId="0" borderId="0" xfId="0" applyFont="1" applyAlignment="1">
      <alignment horizontal="left"/>
    </xf>
    <xf numFmtId="2" fontId="12" fillId="0" borderId="0" xfId="0" applyNumberFormat="1" applyFont="1" applyAlignment="1">
      <alignment horizontal="center"/>
    </xf>
    <xf numFmtId="165" fontId="11" fillId="0" borderId="0" xfId="0" applyNumberFormat="1" applyFont="1"/>
    <xf numFmtId="168" fontId="10" fillId="0" borderId="1" xfId="1" applyNumberFormat="1" applyFont="1" applyBorder="1"/>
    <xf numFmtId="165" fontId="13" fillId="0" borderId="0" xfId="0" applyNumberFormat="1" applyFont="1"/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/>
    <xf numFmtId="2" fontId="13" fillId="0" borderId="0" xfId="0" applyNumberFormat="1" applyFont="1"/>
    <xf numFmtId="2" fontId="14" fillId="0" borderId="0" xfId="0" applyNumberFormat="1" applyFont="1" applyAlignment="1">
      <alignment horizontal="center"/>
    </xf>
  </cellXfs>
  <cellStyles count="2">
    <cellStyle name="Excel Built-in Normal" xfId="1" xr:uid="{00000000-0005-0000-0000-000006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46"/>
  <sheetViews>
    <sheetView tabSelected="1" zoomScale="95" zoomScaleNormal="95" workbookViewId="0">
      <selection activeCell="J18" sqref="J18"/>
    </sheetView>
  </sheetViews>
  <sheetFormatPr defaultColWidth="8.7109375" defaultRowHeight="15" x14ac:dyDescent="0.25"/>
  <cols>
    <col min="1" max="1" width="2.7109375" style="1" customWidth="1"/>
    <col min="2" max="2" width="13.42578125" style="1" customWidth="1"/>
    <col min="3" max="3" width="8.28515625" style="1" customWidth="1"/>
    <col min="4" max="4" width="27.140625" style="1" customWidth="1"/>
    <col min="5" max="6" width="8.7109375" style="1"/>
    <col min="7" max="7" width="3.140625" style="1" customWidth="1"/>
    <col min="8" max="8" width="10.42578125" style="1" customWidth="1"/>
    <col min="9" max="9" width="11.28515625" style="1" customWidth="1"/>
    <col min="10" max="10" width="13.5703125" style="1" customWidth="1"/>
    <col min="11" max="11" width="8.7109375" style="1"/>
    <col min="12" max="12" width="9.85546875" style="1" customWidth="1"/>
    <col min="13" max="14" width="8.7109375" style="1"/>
    <col min="15" max="15" width="10.5703125" style="1" customWidth="1"/>
    <col min="16" max="16" width="12.7109375" style="1" customWidth="1"/>
    <col min="17" max="1021" width="8.7109375" style="1"/>
  </cols>
  <sheetData>
    <row r="1" spans="1:17" x14ac:dyDescent="0.25">
      <c r="B1" s="2" t="s">
        <v>0</v>
      </c>
      <c r="C1" s="3"/>
      <c r="J1" s="2" t="s">
        <v>1</v>
      </c>
    </row>
    <row r="2" spans="1:17" x14ac:dyDescent="0.25">
      <c r="B2" s="2"/>
      <c r="C2" s="3"/>
      <c r="E2" s="2"/>
    </row>
    <row r="3" spans="1:17" x14ac:dyDescent="0.25">
      <c r="B3" s="2" t="s">
        <v>2</v>
      </c>
      <c r="C3" s="3"/>
    </row>
    <row r="4" spans="1:17" x14ac:dyDescent="0.25">
      <c r="C4" s="3"/>
    </row>
    <row r="5" spans="1:17" s="6" customFormat="1" x14ac:dyDescent="0.25">
      <c r="A5" s="4"/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/>
      <c r="H5" s="5" t="s">
        <v>8</v>
      </c>
      <c r="I5" s="5" t="s">
        <v>9</v>
      </c>
      <c r="J5" s="5" t="s">
        <v>10</v>
      </c>
      <c r="K5" s="5" t="s">
        <v>12</v>
      </c>
      <c r="L5" s="5" t="s">
        <v>13</v>
      </c>
      <c r="M5" s="5" t="s">
        <v>14</v>
      </c>
      <c r="N5" s="5" t="s">
        <v>61</v>
      </c>
      <c r="O5" s="5" t="s">
        <v>15</v>
      </c>
      <c r="P5" s="5" t="s">
        <v>16</v>
      </c>
      <c r="Q5" s="5" t="s">
        <v>69</v>
      </c>
    </row>
    <row r="6" spans="1:17" s="6" customFormat="1" x14ac:dyDescent="0.25">
      <c r="A6" s="7"/>
      <c r="B6" s="7"/>
      <c r="C6" s="7"/>
      <c r="D6" s="7"/>
      <c r="E6" s="7"/>
      <c r="F6" s="7"/>
      <c r="G6" s="7"/>
      <c r="H6" s="8" t="s">
        <v>17</v>
      </c>
      <c r="I6" s="8" t="s">
        <v>18</v>
      </c>
      <c r="J6" s="7"/>
      <c r="K6" s="7"/>
      <c r="L6" s="7"/>
      <c r="M6" s="7"/>
      <c r="N6" s="7"/>
      <c r="O6" s="7"/>
      <c r="P6" s="9" t="s">
        <v>19</v>
      </c>
      <c r="Q6" s="8" t="s">
        <v>70</v>
      </c>
    </row>
    <row r="7" spans="1:17" s="53" customFormat="1" x14ac:dyDescent="0.25">
      <c r="A7" s="47"/>
      <c r="B7" s="48">
        <v>43931</v>
      </c>
      <c r="C7" s="49" t="s">
        <v>20</v>
      </c>
      <c r="D7" s="47" t="s">
        <v>21</v>
      </c>
      <c r="E7" s="50">
        <v>123.1</v>
      </c>
      <c r="F7" s="50">
        <v>0</v>
      </c>
      <c r="G7" s="50"/>
      <c r="H7" s="51">
        <v>118.3</v>
      </c>
      <c r="I7" s="51">
        <v>3</v>
      </c>
      <c r="J7" s="50"/>
      <c r="K7" s="50">
        <v>1.8</v>
      </c>
      <c r="L7" s="50"/>
      <c r="M7" s="50"/>
      <c r="N7" s="50"/>
      <c r="O7" s="50"/>
      <c r="P7" s="50"/>
    </row>
    <row r="8" spans="1:17" s="53" customFormat="1" x14ac:dyDescent="0.25">
      <c r="B8" s="54">
        <v>43961</v>
      </c>
      <c r="C8" s="55" t="s">
        <v>20</v>
      </c>
      <c r="D8" s="53" t="s">
        <v>21</v>
      </c>
      <c r="E8" s="52">
        <v>123.1</v>
      </c>
      <c r="F8" s="52">
        <v>0</v>
      </c>
      <c r="G8" s="52"/>
      <c r="H8" s="56">
        <v>118.3</v>
      </c>
      <c r="I8" s="56">
        <v>3</v>
      </c>
      <c r="J8" s="52"/>
      <c r="K8" s="52">
        <v>1.8</v>
      </c>
      <c r="L8" s="52"/>
      <c r="M8" s="52"/>
      <c r="N8" s="52"/>
      <c r="O8" s="52"/>
      <c r="P8" s="52"/>
    </row>
    <row r="9" spans="1:17" s="53" customFormat="1" x14ac:dyDescent="0.25">
      <c r="A9" s="57"/>
      <c r="B9" s="54">
        <v>43992</v>
      </c>
      <c r="C9" s="55" t="s">
        <v>20</v>
      </c>
      <c r="D9" s="53" t="s">
        <v>21</v>
      </c>
      <c r="E9" s="52">
        <v>123.1</v>
      </c>
      <c r="F9" s="52">
        <v>0</v>
      </c>
      <c r="G9" s="52"/>
      <c r="H9" s="56">
        <v>118.3</v>
      </c>
      <c r="I9" s="56">
        <v>3</v>
      </c>
      <c r="J9" s="52"/>
      <c r="K9" s="52">
        <v>1.8</v>
      </c>
      <c r="L9" s="52"/>
      <c r="M9" s="52"/>
      <c r="N9" s="52"/>
      <c r="O9" s="52"/>
      <c r="P9" s="52"/>
    </row>
    <row r="10" spans="1:17" s="53" customFormat="1" x14ac:dyDescent="0.25">
      <c r="A10" s="57"/>
      <c r="B10" s="54">
        <v>44014</v>
      </c>
      <c r="C10" s="55">
        <v>485</v>
      </c>
      <c r="D10" s="53" t="s">
        <v>22</v>
      </c>
      <c r="E10" s="52">
        <v>76.13</v>
      </c>
      <c r="F10" s="52">
        <v>0</v>
      </c>
      <c r="G10" s="52"/>
      <c r="H10" s="56"/>
      <c r="I10" s="56"/>
      <c r="J10" s="52">
        <v>76.13</v>
      </c>
      <c r="K10" s="52"/>
      <c r="L10" s="52"/>
      <c r="M10" s="52"/>
      <c r="N10" s="52"/>
      <c r="O10" s="52"/>
      <c r="P10" s="52"/>
    </row>
    <row r="11" spans="1:17" s="53" customFormat="1" x14ac:dyDescent="0.25">
      <c r="A11" s="57"/>
      <c r="B11" s="54">
        <v>44014</v>
      </c>
      <c r="C11" s="55">
        <v>486</v>
      </c>
      <c r="D11" s="53" t="s">
        <v>51</v>
      </c>
      <c r="E11" s="52">
        <v>374.48</v>
      </c>
      <c r="F11" s="52">
        <v>0</v>
      </c>
      <c r="G11" s="52"/>
      <c r="H11" s="56"/>
      <c r="I11" s="56"/>
      <c r="J11" s="52"/>
      <c r="K11" s="52"/>
      <c r="L11" s="52">
        <v>374.48</v>
      </c>
      <c r="M11" s="52"/>
      <c r="N11" s="52"/>
      <c r="O11" s="52"/>
      <c r="P11" s="52"/>
    </row>
    <row r="12" spans="1:17" s="53" customFormat="1" x14ac:dyDescent="0.25">
      <c r="A12" s="57"/>
      <c r="B12" s="54">
        <v>44014</v>
      </c>
      <c r="C12" s="55">
        <v>487</v>
      </c>
      <c r="D12" s="53" t="s">
        <v>21</v>
      </c>
      <c r="E12" s="52">
        <v>107.8</v>
      </c>
      <c r="F12" s="52">
        <v>0</v>
      </c>
      <c r="G12" s="52"/>
      <c r="H12" s="56">
        <v>98.8</v>
      </c>
      <c r="I12" s="56"/>
      <c r="J12" s="52"/>
      <c r="K12" s="52">
        <v>9</v>
      </c>
      <c r="L12" s="52"/>
      <c r="M12" s="52"/>
      <c r="N12" s="52"/>
      <c r="O12" s="52"/>
      <c r="P12" s="52"/>
    </row>
    <row r="13" spans="1:17" s="53" customFormat="1" x14ac:dyDescent="0.25">
      <c r="A13" s="57"/>
      <c r="B13" s="54">
        <v>44014</v>
      </c>
      <c r="C13" s="55">
        <v>488</v>
      </c>
      <c r="D13" s="53" t="s">
        <v>23</v>
      </c>
      <c r="E13" s="52">
        <v>30</v>
      </c>
      <c r="F13" s="52">
        <v>0</v>
      </c>
      <c r="G13" s="52"/>
      <c r="H13" s="56"/>
      <c r="I13" s="56"/>
      <c r="J13" s="52"/>
      <c r="K13" s="52"/>
      <c r="L13" s="52"/>
      <c r="M13" s="52"/>
      <c r="N13" s="52"/>
      <c r="O13" s="52">
        <v>30</v>
      </c>
      <c r="P13" s="52"/>
    </row>
    <row r="14" spans="1:17" s="53" customFormat="1" x14ac:dyDescent="0.25">
      <c r="A14" s="57"/>
      <c r="B14" s="54">
        <v>44015</v>
      </c>
      <c r="C14" s="55">
        <v>489</v>
      </c>
      <c r="D14" s="53" t="s">
        <v>68</v>
      </c>
      <c r="E14" s="52">
        <v>188</v>
      </c>
      <c r="F14" s="52">
        <v>0</v>
      </c>
      <c r="G14" s="52"/>
      <c r="H14" s="56"/>
      <c r="I14" s="56"/>
      <c r="J14" s="52"/>
      <c r="K14" s="52"/>
      <c r="L14" s="52"/>
      <c r="M14" s="52"/>
      <c r="N14" s="52"/>
      <c r="O14" s="52"/>
      <c r="P14" s="52"/>
      <c r="Q14" s="52">
        <v>188</v>
      </c>
    </row>
    <row r="15" spans="1:17" s="53" customFormat="1" x14ac:dyDescent="0.25">
      <c r="A15" s="57"/>
      <c r="B15" s="54">
        <v>44022</v>
      </c>
      <c r="C15" s="55" t="s">
        <v>20</v>
      </c>
      <c r="D15" s="53" t="s">
        <v>21</v>
      </c>
      <c r="E15" s="52">
        <v>123.1</v>
      </c>
      <c r="F15" s="52">
        <v>0</v>
      </c>
      <c r="G15" s="52"/>
      <c r="H15" s="56">
        <v>118.3</v>
      </c>
      <c r="I15" s="56">
        <v>3</v>
      </c>
      <c r="J15" s="52"/>
      <c r="K15" s="52">
        <v>1.8</v>
      </c>
      <c r="L15" s="52"/>
      <c r="M15" s="52"/>
      <c r="N15" s="52"/>
      <c r="O15" s="52"/>
      <c r="P15" s="52"/>
    </row>
    <row r="16" spans="1:17" s="53" customFormat="1" x14ac:dyDescent="0.25">
      <c r="A16" s="57"/>
      <c r="B16" s="54">
        <v>44053</v>
      </c>
      <c r="C16" s="55" t="s">
        <v>20</v>
      </c>
      <c r="D16" s="53" t="s">
        <v>21</v>
      </c>
      <c r="E16" s="52">
        <v>147.80000000000001</v>
      </c>
      <c r="F16" s="52">
        <v>0</v>
      </c>
      <c r="G16" s="52"/>
      <c r="H16" s="56">
        <v>143</v>
      </c>
      <c r="I16" s="56">
        <v>3</v>
      </c>
      <c r="J16" s="52"/>
      <c r="K16" s="52">
        <v>1.8</v>
      </c>
      <c r="L16" s="52"/>
      <c r="M16" s="52"/>
      <c r="N16" s="52"/>
      <c r="O16" s="52"/>
      <c r="P16" s="52"/>
    </row>
    <row r="17" spans="1:17" s="53" customFormat="1" x14ac:dyDescent="0.25">
      <c r="A17" s="57"/>
      <c r="B17" s="54">
        <v>44084</v>
      </c>
      <c r="C17" s="55" t="s">
        <v>20</v>
      </c>
      <c r="D17" s="53" t="s">
        <v>21</v>
      </c>
      <c r="E17" s="52">
        <v>147.80000000000001</v>
      </c>
      <c r="F17" s="52">
        <v>0</v>
      </c>
      <c r="G17" s="52"/>
      <c r="H17" s="56">
        <v>143</v>
      </c>
      <c r="I17" s="56">
        <v>3</v>
      </c>
      <c r="J17" s="52"/>
      <c r="K17" s="52">
        <v>1.8</v>
      </c>
      <c r="L17" s="52"/>
      <c r="M17" s="52"/>
      <c r="N17" s="52"/>
      <c r="O17" s="52"/>
      <c r="P17" s="52"/>
    </row>
    <row r="18" spans="1:17" s="53" customFormat="1" x14ac:dyDescent="0.25">
      <c r="A18" s="57"/>
      <c r="B18" s="54">
        <v>44114</v>
      </c>
      <c r="C18" s="55" t="s">
        <v>20</v>
      </c>
      <c r="D18" s="53" t="s">
        <v>21</v>
      </c>
      <c r="E18" s="52">
        <v>147.80000000000001</v>
      </c>
      <c r="F18" s="52">
        <v>0</v>
      </c>
      <c r="G18" s="52"/>
      <c r="H18" s="56">
        <v>143</v>
      </c>
      <c r="I18" s="56">
        <v>3</v>
      </c>
      <c r="J18" s="52"/>
      <c r="K18" s="52">
        <v>1.8</v>
      </c>
      <c r="L18" s="52"/>
      <c r="M18" s="52"/>
      <c r="N18" s="52"/>
      <c r="O18" s="52"/>
      <c r="P18" s="52"/>
    </row>
    <row r="19" spans="1:17" s="53" customFormat="1" x14ac:dyDescent="0.25">
      <c r="A19" s="57"/>
      <c r="B19" s="54">
        <v>44120</v>
      </c>
      <c r="C19" s="55">
        <v>490</v>
      </c>
      <c r="D19" s="53" t="s">
        <v>63</v>
      </c>
      <c r="E19" s="52">
        <v>130.08000000000001</v>
      </c>
      <c r="F19" s="52">
        <v>21.68</v>
      </c>
      <c r="G19" s="52"/>
      <c r="H19" s="56"/>
      <c r="I19" s="56"/>
      <c r="J19" s="52"/>
      <c r="K19" s="52"/>
      <c r="L19" s="52"/>
      <c r="M19" s="52"/>
      <c r="N19" s="52"/>
      <c r="O19" s="52"/>
      <c r="P19" s="52">
        <v>108.4</v>
      </c>
    </row>
    <row r="20" spans="1:17" s="53" customFormat="1" x14ac:dyDescent="0.25">
      <c r="A20" s="57"/>
      <c r="B20" s="54">
        <v>44120</v>
      </c>
      <c r="C20" s="55">
        <v>491</v>
      </c>
      <c r="D20" s="53" t="s">
        <v>62</v>
      </c>
      <c r="E20" s="52">
        <v>24</v>
      </c>
      <c r="F20" s="52">
        <v>0</v>
      </c>
      <c r="G20" s="52"/>
      <c r="H20" s="56"/>
      <c r="I20" s="56"/>
      <c r="J20" s="52"/>
      <c r="K20" s="52"/>
      <c r="L20" s="52"/>
      <c r="M20" s="52">
        <v>24</v>
      </c>
      <c r="N20" s="52"/>
      <c r="O20" s="52"/>
      <c r="P20" s="52"/>
    </row>
    <row r="21" spans="1:17" s="53" customFormat="1" x14ac:dyDescent="0.25">
      <c r="A21" s="57"/>
      <c r="B21" s="54">
        <v>44145</v>
      </c>
      <c r="C21" s="55" t="s">
        <v>20</v>
      </c>
      <c r="D21" s="53" t="s">
        <v>21</v>
      </c>
      <c r="E21" s="52">
        <v>147.80000000000001</v>
      </c>
      <c r="F21" s="52">
        <v>0</v>
      </c>
      <c r="G21" s="52"/>
      <c r="H21" s="56">
        <v>143</v>
      </c>
      <c r="I21" s="56">
        <v>3</v>
      </c>
      <c r="J21" s="52"/>
      <c r="K21" s="52">
        <v>1.8</v>
      </c>
      <c r="L21" s="52"/>
      <c r="M21" s="52"/>
      <c r="N21" s="52"/>
      <c r="O21" s="52"/>
      <c r="P21" s="52"/>
    </row>
    <row r="22" spans="1:17" s="53" customFormat="1" x14ac:dyDescent="0.25">
      <c r="A22" s="57"/>
      <c r="B22" s="54">
        <v>44164</v>
      </c>
      <c r="C22" s="55">
        <v>492</v>
      </c>
      <c r="D22" s="53" t="s">
        <v>60</v>
      </c>
      <c r="E22" s="52">
        <v>50</v>
      </c>
      <c r="F22" s="52">
        <v>0</v>
      </c>
      <c r="G22" s="52"/>
      <c r="H22" s="56"/>
      <c r="I22" s="56"/>
      <c r="J22" s="52"/>
      <c r="K22" s="52"/>
      <c r="L22" s="52"/>
      <c r="M22" s="52"/>
      <c r="N22" s="52">
        <v>50</v>
      </c>
      <c r="O22" s="52"/>
      <c r="P22" s="52"/>
    </row>
    <row r="23" spans="1:17" s="53" customFormat="1" x14ac:dyDescent="0.25">
      <c r="A23" s="57"/>
      <c r="B23" s="54">
        <v>44164</v>
      </c>
      <c r="C23" s="55">
        <v>493</v>
      </c>
      <c r="D23" s="53" t="s">
        <v>62</v>
      </c>
      <c r="E23" s="52">
        <v>85</v>
      </c>
      <c r="F23" s="52">
        <v>0</v>
      </c>
      <c r="G23" s="52"/>
      <c r="H23" s="56"/>
      <c r="I23" s="56"/>
      <c r="J23" s="52"/>
      <c r="K23" s="52"/>
      <c r="L23" s="52"/>
      <c r="M23" s="52"/>
      <c r="N23" s="52">
        <v>85</v>
      </c>
      <c r="O23" s="52"/>
      <c r="P23" s="52"/>
    </row>
    <row r="24" spans="1:17" s="53" customFormat="1" x14ac:dyDescent="0.25">
      <c r="A24" s="57"/>
      <c r="B24" s="54">
        <v>44172</v>
      </c>
      <c r="C24" s="55">
        <v>494</v>
      </c>
      <c r="D24" s="53" t="s">
        <v>64</v>
      </c>
      <c r="E24" s="52">
        <v>42.1</v>
      </c>
      <c r="F24" s="52">
        <v>0</v>
      </c>
      <c r="G24" s="52"/>
      <c r="H24" s="56">
        <v>42.1</v>
      </c>
      <c r="I24" s="56"/>
      <c r="J24" s="52"/>
      <c r="K24" s="52"/>
      <c r="L24" s="52"/>
      <c r="M24" s="52"/>
      <c r="N24" s="52"/>
      <c r="O24" s="52"/>
      <c r="P24" s="52"/>
    </row>
    <row r="25" spans="1:17" s="53" customFormat="1" x14ac:dyDescent="0.25">
      <c r="A25" s="57"/>
      <c r="B25" s="54">
        <v>44175</v>
      </c>
      <c r="C25" s="55" t="s">
        <v>20</v>
      </c>
      <c r="D25" s="53" t="s">
        <v>21</v>
      </c>
      <c r="E25" s="52">
        <v>147.80000000000001</v>
      </c>
      <c r="F25" s="52">
        <v>0</v>
      </c>
      <c r="G25" s="52"/>
      <c r="H25" s="56">
        <v>143</v>
      </c>
      <c r="I25" s="56">
        <v>3</v>
      </c>
      <c r="J25" s="52"/>
      <c r="K25" s="52">
        <v>1.8</v>
      </c>
      <c r="L25" s="52"/>
      <c r="M25" s="52"/>
      <c r="N25" s="52"/>
      <c r="O25" s="52"/>
      <c r="P25" s="52"/>
    </row>
    <row r="26" spans="1:17" s="53" customFormat="1" x14ac:dyDescent="0.25">
      <c r="A26" s="57"/>
      <c r="B26" s="54">
        <v>44206</v>
      </c>
      <c r="C26" s="55" t="s">
        <v>20</v>
      </c>
      <c r="D26" s="53" t="s">
        <v>21</v>
      </c>
      <c r="E26" s="52">
        <v>147.80000000000001</v>
      </c>
      <c r="F26" s="52">
        <v>0</v>
      </c>
      <c r="G26" s="52"/>
      <c r="H26" s="56">
        <v>143</v>
      </c>
      <c r="I26" s="56">
        <v>3</v>
      </c>
      <c r="J26" s="52"/>
      <c r="K26" s="52">
        <v>1.8</v>
      </c>
      <c r="L26" s="52"/>
      <c r="M26" s="52"/>
      <c r="N26" s="52"/>
      <c r="O26" s="52"/>
      <c r="P26" s="52"/>
    </row>
    <row r="27" spans="1:17" s="53" customFormat="1" x14ac:dyDescent="0.25">
      <c r="A27" s="57"/>
      <c r="B27" s="54">
        <v>44237</v>
      </c>
      <c r="C27" s="55" t="s">
        <v>20</v>
      </c>
      <c r="D27" s="53" t="s">
        <v>21</v>
      </c>
      <c r="E27" s="52">
        <v>147.80000000000001</v>
      </c>
      <c r="F27" s="52">
        <v>0</v>
      </c>
      <c r="G27" s="52"/>
      <c r="H27" s="56">
        <v>143</v>
      </c>
      <c r="I27" s="56">
        <v>3</v>
      </c>
      <c r="J27" s="52"/>
      <c r="K27" s="52">
        <v>1.8</v>
      </c>
      <c r="L27" s="52"/>
      <c r="M27" s="52"/>
      <c r="N27" s="52"/>
      <c r="O27" s="52"/>
      <c r="P27" s="52"/>
    </row>
    <row r="28" spans="1:17" s="62" customFormat="1" x14ac:dyDescent="0.25">
      <c r="A28" s="59"/>
      <c r="B28" s="60">
        <v>44265</v>
      </c>
      <c r="C28" s="61" t="s">
        <v>20</v>
      </c>
      <c r="D28" s="62" t="s">
        <v>21</v>
      </c>
      <c r="E28" s="63">
        <v>147.80000000000001</v>
      </c>
      <c r="F28" s="63">
        <v>0</v>
      </c>
      <c r="G28" s="63"/>
      <c r="H28" s="64">
        <v>143</v>
      </c>
      <c r="I28" s="64">
        <v>3</v>
      </c>
      <c r="J28" s="63"/>
      <c r="K28" s="63">
        <v>1.8</v>
      </c>
      <c r="L28" s="63"/>
      <c r="M28" s="63"/>
      <c r="N28" s="63"/>
      <c r="O28" s="63"/>
      <c r="P28" s="63"/>
    </row>
    <row r="29" spans="1:17" s="53" customFormat="1" x14ac:dyDescent="0.25">
      <c r="A29" s="57"/>
      <c r="B29" s="54">
        <v>44265</v>
      </c>
      <c r="C29" s="55">
        <v>495</v>
      </c>
      <c r="D29" s="53" t="s">
        <v>21</v>
      </c>
      <c r="E29" s="52">
        <v>42.12</v>
      </c>
      <c r="F29" s="52">
        <v>0</v>
      </c>
      <c r="G29" s="52"/>
      <c r="H29" s="56">
        <v>42.12</v>
      </c>
      <c r="I29" s="56"/>
      <c r="J29" s="52"/>
      <c r="K29" s="52"/>
      <c r="L29" s="52"/>
      <c r="M29" s="52"/>
      <c r="N29" s="52"/>
      <c r="O29" s="52"/>
      <c r="P29" s="52"/>
    </row>
    <row r="30" spans="1:17" ht="15.75" thickBot="1" x14ac:dyDescent="0.3">
      <c r="A30" s="14"/>
      <c r="B30" s="14"/>
      <c r="C30" s="15"/>
      <c r="D30" s="14"/>
      <c r="E30" s="16">
        <f>SUM(E7:E29)</f>
        <v>2824.51</v>
      </c>
      <c r="F30" s="16">
        <f t="shared" ref="F30:Q30" si="0">SUM(F7:F29)</f>
        <v>21.68</v>
      </c>
      <c r="G30" s="16"/>
      <c r="H30" s="16">
        <f t="shared" si="0"/>
        <v>1800.2199999999998</v>
      </c>
      <c r="I30" s="16">
        <f t="shared" si="0"/>
        <v>36</v>
      </c>
      <c r="J30" s="16">
        <f t="shared" si="0"/>
        <v>76.13</v>
      </c>
      <c r="K30" s="16">
        <f t="shared" si="0"/>
        <v>30.600000000000005</v>
      </c>
      <c r="L30" s="16">
        <f t="shared" si="0"/>
        <v>374.48</v>
      </c>
      <c r="M30" s="16">
        <f t="shared" si="0"/>
        <v>24</v>
      </c>
      <c r="N30" s="16">
        <f t="shared" si="0"/>
        <v>135</v>
      </c>
      <c r="O30" s="16">
        <f t="shared" si="0"/>
        <v>30</v>
      </c>
      <c r="P30" s="16">
        <f t="shared" si="0"/>
        <v>108.4</v>
      </c>
      <c r="Q30" s="16">
        <f t="shared" si="0"/>
        <v>188</v>
      </c>
    </row>
    <row r="31" spans="1:17" ht="15.75" thickTop="1" x14ac:dyDescent="0.25">
      <c r="C31" s="3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7" x14ac:dyDescent="0.25">
      <c r="A32" s="6"/>
      <c r="B32" s="6"/>
      <c r="C32" s="3"/>
      <c r="D32" s="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2:13" x14ac:dyDescent="0.25">
      <c r="C33" s="3"/>
      <c r="H33" s="10"/>
      <c r="I33" s="10"/>
      <c r="J33" s="10"/>
    </row>
    <row r="34" spans="2:13" x14ac:dyDescent="0.25">
      <c r="C34" s="3"/>
      <c r="H34" s="10"/>
    </row>
    <row r="35" spans="2:13" x14ac:dyDescent="0.25">
      <c r="B35" s="2" t="s">
        <v>24</v>
      </c>
      <c r="C35" s="3"/>
    </row>
    <row r="36" spans="2:13" x14ac:dyDescent="0.25">
      <c r="B36" s="11">
        <v>43922</v>
      </c>
      <c r="C36" s="3"/>
      <c r="D36" s="1" t="s">
        <v>25</v>
      </c>
      <c r="E36" s="1">
        <v>4003</v>
      </c>
    </row>
    <row r="37" spans="2:13" x14ac:dyDescent="0.25">
      <c r="B37" s="46">
        <v>43935</v>
      </c>
      <c r="C37" s="3"/>
      <c r="D37" s="1" t="s">
        <v>52</v>
      </c>
      <c r="E37" s="1">
        <v>28.72</v>
      </c>
    </row>
    <row r="38" spans="2:13" x14ac:dyDescent="0.25">
      <c r="B38" s="46">
        <v>44047</v>
      </c>
      <c r="C38" s="3"/>
      <c r="D38" s="1" t="s">
        <v>65</v>
      </c>
      <c r="E38" s="1">
        <v>16.22</v>
      </c>
    </row>
    <row r="39" spans="2:13" ht="15.75" thickBot="1" x14ac:dyDescent="0.3">
      <c r="C39" s="3"/>
      <c r="E39" s="18">
        <f>SUM(E36:E38)</f>
        <v>4047.9399999999996</v>
      </c>
    </row>
    <row r="40" spans="2:13" ht="15.75" thickTop="1" x14ac:dyDescent="0.25">
      <c r="C40" s="3"/>
    </row>
    <row r="44" spans="2:13" x14ac:dyDescent="0.25">
      <c r="M44" s="1">
        <f>3*52</f>
        <v>156</v>
      </c>
    </row>
    <row r="45" spans="2:13" x14ac:dyDescent="0.25">
      <c r="M45" s="1">
        <f>156*11.27</f>
        <v>1758.12</v>
      </c>
    </row>
    <row r="46" spans="2:13" x14ac:dyDescent="0.25">
      <c r="M46" s="1">
        <f>1758/12</f>
        <v>146.5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2"/>
  <sheetViews>
    <sheetView topLeftCell="A11" zoomScale="95" zoomScaleNormal="95" workbookViewId="0">
      <selection activeCell="E24" sqref="E24"/>
    </sheetView>
  </sheetViews>
  <sheetFormatPr defaultColWidth="8.7109375" defaultRowHeight="15" x14ac:dyDescent="0.25"/>
  <cols>
    <col min="1" max="1" width="21.42578125" customWidth="1"/>
    <col min="2" max="2" width="10.85546875" customWidth="1"/>
    <col min="3" max="3" width="17.42578125" customWidth="1"/>
    <col min="4" max="4" width="14.28515625" customWidth="1"/>
    <col min="5" max="5" width="18.5703125" customWidth="1"/>
    <col min="12" max="12" width="9.5703125" bestFit="1" customWidth="1"/>
  </cols>
  <sheetData>
    <row r="1" spans="1:5" x14ac:dyDescent="0.25">
      <c r="A1" s="19" t="s">
        <v>58</v>
      </c>
      <c r="B1" s="20"/>
      <c r="C1" s="20"/>
      <c r="D1" s="20"/>
    </row>
    <row r="2" spans="1:5" x14ac:dyDescent="0.25">
      <c r="A2" s="21"/>
      <c r="B2" s="20"/>
      <c r="C2" s="20"/>
      <c r="D2" s="20"/>
    </row>
    <row r="3" spans="1:5" x14ac:dyDescent="0.25">
      <c r="A3" s="22" t="s">
        <v>26</v>
      </c>
      <c r="B3" s="22" t="s">
        <v>59</v>
      </c>
      <c r="C3" s="23" t="s">
        <v>27</v>
      </c>
      <c r="D3" s="23" t="s">
        <v>28</v>
      </c>
      <c r="E3" s="24"/>
    </row>
    <row r="4" spans="1:5" x14ac:dyDescent="0.25">
      <c r="A4" s="25"/>
      <c r="B4" s="26" t="s">
        <v>28</v>
      </c>
      <c r="C4" s="26" t="s">
        <v>29</v>
      </c>
      <c r="D4" s="26" t="s">
        <v>30</v>
      </c>
      <c r="E4" s="27" t="s">
        <v>31</v>
      </c>
    </row>
    <row r="5" spans="1:5" x14ac:dyDescent="0.25">
      <c r="A5" s="28" t="s">
        <v>32</v>
      </c>
      <c r="B5" s="45">
        <v>2200</v>
      </c>
      <c r="C5" s="29">
        <f>Analysis!H30</f>
        <v>1800.2199999999998</v>
      </c>
      <c r="D5" s="29">
        <f t="shared" ref="D5:D13" si="0">B5-C5</f>
        <v>399.7800000000002</v>
      </c>
      <c r="E5" s="21" t="s">
        <v>33</v>
      </c>
    </row>
    <row r="6" spans="1:5" x14ac:dyDescent="0.25">
      <c r="A6" s="28" t="s">
        <v>12</v>
      </c>
      <c r="B6" s="45">
        <v>50</v>
      </c>
      <c r="C6" s="29">
        <f>Analysis!K30</f>
        <v>30.600000000000005</v>
      </c>
      <c r="D6" s="29">
        <f t="shared" si="0"/>
        <v>19.399999999999995</v>
      </c>
      <c r="E6" s="21"/>
    </row>
    <row r="7" spans="1:5" x14ac:dyDescent="0.25">
      <c r="A7" s="28" t="s">
        <v>34</v>
      </c>
      <c r="B7" s="45">
        <f>3*12</f>
        <v>36</v>
      </c>
      <c r="C7" s="29">
        <f>Analysis!I30</f>
        <v>36</v>
      </c>
      <c r="D7" s="29">
        <f t="shared" si="0"/>
        <v>0</v>
      </c>
      <c r="E7" s="21"/>
    </row>
    <row r="8" spans="1:5" x14ac:dyDescent="0.25">
      <c r="A8" s="28" t="s">
        <v>10</v>
      </c>
      <c r="B8" s="45">
        <v>130</v>
      </c>
      <c r="C8" s="29">
        <f>Analysis!J30</f>
        <v>76.13</v>
      </c>
      <c r="D8" s="29">
        <f t="shared" si="0"/>
        <v>53.870000000000005</v>
      </c>
      <c r="E8" s="21"/>
    </row>
    <row r="9" spans="1:5" x14ac:dyDescent="0.25">
      <c r="A9" s="28" t="s">
        <v>15</v>
      </c>
      <c r="B9" s="45">
        <v>30</v>
      </c>
      <c r="C9" s="29">
        <f>Analysis!O30</f>
        <v>30</v>
      </c>
      <c r="D9" s="29">
        <f t="shared" si="0"/>
        <v>0</v>
      </c>
      <c r="E9" s="21"/>
    </row>
    <row r="10" spans="1:5" x14ac:dyDescent="0.25">
      <c r="A10" s="28" t="s">
        <v>35</v>
      </c>
      <c r="B10" s="45">
        <v>50</v>
      </c>
      <c r="C10" s="29">
        <v>0</v>
      </c>
      <c r="D10" s="29">
        <f t="shared" si="0"/>
        <v>50</v>
      </c>
      <c r="E10" s="21"/>
    </row>
    <row r="11" spans="1:5" x14ac:dyDescent="0.25">
      <c r="A11" s="28" t="s">
        <v>13</v>
      </c>
      <c r="B11" s="45">
        <v>328</v>
      </c>
      <c r="C11" s="29">
        <f>Analysis!L30</f>
        <v>374.48</v>
      </c>
      <c r="D11" s="29">
        <f t="shared" si="0"/>
        <v>-46.480000000000018</v>
      </c>
      <c r="E11" s="21"/>
    </row>
    <row r="12" spans="1:5" x14ac:dyDescent="0.25">
      <c r="A12" s="28" t="s">
        <v>36</v>
      </c>
      <c r="B12" s="45">
        <v>50</v>
      </c>
      <c r="C12" s="29">
        <f>Analysis!M30</f>
        <v>24</v>
      </c>
      <c r="D12" s="29">
        <f t="shared" si="0"/>
        <v>26</v>
      </c>
      <c r="E12" s="21"/>
    </row>
    <row r="13" spans="1:5" x14ac:dyDescent="0.25">
      <c r="A13" s="28" t="s">
        <v>19</v>
      </c>
      <c r="B13" s="45">
        <v>1500</v>
      </c>
      <c r="C13" s="29">
        <v>1108.4000000000001</v>
      </c>
      <c r="D13" s="29">
        <f t="shared" si="0"/>
        <v>391.59999999999991</v>
      </c>
      <c r="E13" s="21" t="s">
        <v>57</v>
      </c>
    </row>
    <row r="14" spans="1:5" x14ac:dyDescent="0.25">
      <c r="A14" s="28" t="s">
        <v>11</v>
      </c>
      <c r="B14" s="45">
        <v>150</v>
      </c>
      <c r="C14" s="29">
        <v>0</v>
      </c>
      <c r="D14" s="29">
        <v>100</v>
      </c>
      <c r="E14" s="21"/>
    </row>
    <row r="15" spans="1:5" x14ac:dyDescent="0.25">
      <c r="A15" s="28" t="s">
        <v>37</v>
      </c>
      <c r="B15" s="45">
        <v>90</v>
      </c>
      <c r="C15" s="29">
        <v>188</v>
      </c>
      <c r="D15" s="29">
        <f t="shared" ref="D15:D20" si="1">B15-C15</f>
        <v>-98</v>
      </c>
      <c r="E15" s="21" t="s">
        <v>71</v>
      </c>
    </row>
    <row r="16" spans="1:5" x14ac:dyDescent="0.25">
      <c r="A16" s="28" t="s">
        <v>38</v>
      </c>
      <c r="B16" s="45">
        <v>100</v>
      </c>
      <c r="C16" s="29">
        <v>185</v>
      </c>
      <c r="D16" s="29">
        <f t="shared" si="1"/>
        <v>-85</v>
      </c>
      <c r="E16" s="21"/>
    </row>
    <row r="17" spans="1:12" x14ac:dyDescent="0.25">
      <c r="A17" s="28" t="s">
        <v>39</v>
      </c>
      <c r="B17" s="45">
        <v>100</v>
      </c>
      <c r="C17" s="29">
        <v>0</v>
      </c>
      <c r="D17" s="29">
        <f t="shared" si="1"/>
        <v>100</v>
      </c>
      <c r="E17" s="21"/>
    </row>
    <row r="18" spans="1:12" x14ac:dyDescent="0.25">
      <c r="A18" s="28" t="s">
        <v>40</v>
      </c>
      <c r="B18" s="45">
        <v>0</v>
      </c>
      <c r="C18" s="29">
        <v>0</v>
      </c>
      <c r="D18" s="29">
        <f t="shared" si="1"/>
        <v>0</v>
      </c>
      <c r="E18" s="21"/>
    </row>
    <row r="19" spans="1:12" x14ac:dyDescent="0.25">
      <c r="A19" s="28" t="s">
        <v>41</v>
      </c>
      <c r="B19" s="58">
        <v>50</v>
      </c>
      <c r="C19" s="30">
        <v>0</v>
      </c>
      <c r="D19" s="30">
        <f t="shared" si="1"/>
        <v>50</v>
      </c>
    </row>
    <row r="20" spans="1:12" x14ac:dyDescent="0.25">
      <c r="A20" s="28"/>
      <c r="B20" s="29">
        <f>SUM(B5:B19)</f>
        <v>4864</v>
      </c>
      <c r="C20" s="29">
        <f>SUM(C5:C19)</f>
        <v>3852.83</v>
      </c>
      <c r="D20" s="29">
        <f t="shared" si="1"/>
        <v>1011.1700000000001</v>
      </c>
    </row>
    <row r="23" spans="1:12" x14ac:dyDescent="0.25">
      <c r="B23" s="31"/>
      <c r="C23" s="31"/>
      <c r="D23" s="31"/>
    </row>
    <row r="24" spans="1:12" x14ac:dyDescent="0.25">
      <c r="B24" s="31"/>
      <c r="C24" s="31"/>
      <c r="D24" s="31"/>
    </row>
    <row r="25" spans="1:12" x14ac:dyDescent="0.25">
      <c r="B25" s="31"/>
      <c r="C25" s="31"/>
      <c r="D25" s="31"/>
    </row>
    <row r="26" spans="1:12" x14ac:dyDescent="0.25">
      <c r="A26" t="s">
        <v>66</v>
      </c>
      <c r="B26" s="31"/>
      <c r="C26" s="31"/>
      <c r="D26" s="31"/>
      <c r="E26" t="s">
        <v>67</v>
      </c>
      <c r="I26">
        <v>8991.64</v>
      </c>
    </row>
    <row r="27" spans="1:12" x14ac:dyDescent="0.25">
      <c r="A27" t="s">
        <v>53</v>
      </c>
      <c r="B27" s="31"/>
      <c r="C27" s="31">
        <v>7768.21</v>
      </c>
      <c r="D27" s="31"/>
      <c r="E27" s="32"/>
      <c r="F27" s="32"/>
      <c r="G27" s="12"/>
      <c r="H27" s="13"/>
    </row>
    <row r="28" spans="1:12" x14ac:dyDescent="0.25">
      <c r="A28" t="s">
        <v>24</v>
      </c>
      <c r="B28" s="31"/>
      <c r="C28" s="33">
        <f>Analysis!E39</f>
        <v>4047.9399999999996</v>
      </c>
      <c r="D28" s="31"/>
      <c r="G28" s="3"/>
      <c r="H28" s="10"/>
      <c r="I28" s="1"/>
    </row>
    <row r="29" spans="1:12" x14ac:dyDescent="0.25">
      <c r="B29" s="31"/>
      <c r="C29" s="31">
        <f>SUM(C27:C28)</f>
        <v>11816.15</v>
      </c>
      <c r="D29" s="31"/>
      <c r="G29" s="3"/>
      <c r="H29" s="10"/>
      <c r="I29" s="1"/>
    </row>
    <row r="30" spans="1:12" x14ac:dyDescent="0.25">
      <c r="A30" s="32" t="s">
        <v>42</v>
      </c>
      <c r="B30" s="34"/>
      <c r="C30" s="35">
        <f>SUM(Analysis!E7:E29)</f>
        <v>2824.51</v>
      </c>
      <c r="D30" s="34"/>
      <c r="E30" s="32" t="s">
        <v>43</v>
      </c>
      <c r="F30" s="32"/>
      <c r="G30" s="3" t="s">
        <v>4</v>
      </c>
      <c r="H30" s="36"/>
      <c r="I30" s="37"/>
      <c r="K30" s="31"/>
      <c r="L30" s="31"/>
    </row>
    <row r="31" spans="1:12" x14ac:dyDescent="0.25">
      <c r="A31" t="s">
        <v>44</v>
      </c>
      <c r="B31" s="31"/>
      <c r="C31" s="38">
        <f>C29-C30</f>
        <v>8991.64</v>
      </c>
      <c r="D31" s="31"/>
      <c r="E31" s="31"/>
      <c r="G31" s="3"/>
      <c r="H31" s="36"/>
      <c r="I31" s="10"/>
    </row>
    <row r="32" spans="1:12" x14ac:dyDescent="0.25">
      <c r="B32" s="31"/>
      <c r="C32" s="31"/>
      <c r="D32" s="31"/>
      <c r="G32" s="3"/>
      <c r="H32" s="39"/>
      <c r="I32" s="40"/>
      <c r="L32" s="31"/>
    </row>
    <row r="33" spans="1:12" x14ac:dyDescent="0.25">
      <c r="G33" s="1"/>
      <c r="H33" s="1"/>
      <c r="I33" s="38">
        <f>I26+I28-I30-I31</f>
        <v>8991.64</v>
      </c>
      <c r="L33" s="31"/>
    </row>
    <row r="34" spans="1:12" x14ac:dyDescent="0.25">
      <c r="G34" s="1"/>
      <c r="H34" s="1"/>
      <c r="I34" s="1"/>
    </row>
    <row r="35" spans="1:12" x14ac:dyDescent="0.25">
      <c r="E35" t="s">
        <v>45</v>
      </c>
    </row>
    <row r="36" spans="1:12" x14ac:dyDescent="0.25">
      <c r="C36" s="31"/>
      <c r="E36" s="41" t="s">
        <v>46</v>
      </c>
      <c r="I36">
        <v>1262.28</v>
      </c>
    </row>
    <row r="37" spans="1:12" x14ac:dyDescent="0.25">
      <c r="I37" s="42">
        <f>I33-I36</f>
        <v>7729.36</v>
      </c>
      <c r="J37" t="s">
        <v>47</v>
      </c>
    </row>
    <row r="39" spans="1:12" x14ac:dyDescent="0.25">
      <c r="A39" t="s">
        <v>45</v>
      </c>
    </row>
    <row r="40" spans="1:12" s="43" customFormat="1" x14ac:dyDescent="0.25">
      <c r="B40" s="43" t="s">
        <v>48</v>
      </c>
      <c r="C40" s="43" t="s">
        <v>54</v>
      </c>
      <c r="D40" s="43" t="s">
        <v>55</v>
      </c>
      <c r="E40" s="43" t="s">
        <v>49</v>
      </c>
    </row>
    <row r="41" spans="1:12" s="43" customFormat="1" x14ac:dyDescent="0.25">
      <c r="B41" s="43" t="s">
        <v>50</v>
      </c>
      <c r="C41" s="43" t="s">
        <v>28</v>
      </c>
      <c r="D41" s="43" t="s">
        <v>56</v>
      </c>
      <c r="E41" s="43" t="s">
        <v>50</v>
      </c>
    </row>
    <row r="42" spans="1:12" x14ac:dyDescent="0.25">
      <c r="A42" t="s">
        <v>19</v>
      </c>
      <c r="B42">
        <v>262.27999999999997</v>
      </c>
      <c r="C42" s="44">
        <v>1000</v>
      </c>
      <c r="D42">
        <v>0</v>
      </c>
      <c r="E42" s="31">
        <f>B42+C42</f>
        <v>1262.28</v>
      </c>
    </row>
  </sheetData>
  <pageMargins left="0.7" right="0.7" top="0.75" bottom="0.75" header="0.51180555555555496" footer="0.51180555555555496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Scothern Parish Council</dc:creator>
  <dc:description/>
  <cp:lastModifiedBy>Dunholme Parish Council</cp:lastModifiedBy>
  <cp:revision>11</cp:revision>
  <cp:lastPrinted>2020-07-02T13:11:17Z</cp:lastPrinted>
  <dcterms:created xsi:type="dcterms:W3CDTF">2016-05-05T15:03:22Z</dcterms:created>
  <dcterms:modified xsi:type="dcterms:W3CDTF">2021-11-07T17:14:37Z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